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080" windowHeight="8580" tabRatio="781"/>
  </bookViews>
  <sheets>
    <sheet name="旷盛" sheetId="10" r:id="rId1"/>
    <sheet name="梵天" sheetId="12" r:id="rId2"/>
    <sheet name="彼岸天" sheetId="14" r:id="rId3"/>
    <sheet name="笑傲" sheetId="13" r:id="rId4"/>
    <sheet name="星熠" sheetId="15" r:id="rId5"/>
    <sheet name="掌龙" sheetId="16" r:id="rId6"/>
    <sheet name="龙腾" sheetId="17" r:id="rId7"/>
    <sheet name="投诉统计" sheetId="7" r:id="rId8"/>
    <sheet name="非包月付费用户数" sheetId="18" r:id="rId9"/>
    <sheet name="Sheet1" sheetId="19" r:id="rId10"/>
  </sheets>
  <calcPr calcId="125725"/>
</workbook>
</file>

<file path=xl/calcChain.xml><?xml version="1.0" encoding="utf-8"?>
<calcChain xmlns="http://schemas.openxmlformats.org/spreadsheetml/2006/main">
  <c r="D3" i="10"/>
  <c r="D32"/>
  <c r="G5" i="18"/>
  <c r="B3" i="12"/>
  <c r="I3" s="1"/>
  <c r="G3" i="18"/>
  <c r="I3" i="10"/>
  <c r="D3" i="18"/>
  <c r="B3" i="10"/>
  <c r="S4" i="18"/>
  <c r="B4" i="16" s="1"/>
  <c r="I4" s="1"/>
  <c r="S8" i="18"/>
  <c r="B8" i="16" s="1"/>
  <c r="I8" s="1"/>
  <c r="S12" i="18"/>
  <c r="B12" i="16" s="1"/>
  <c r="I12" s="1"/>
  <c r="S14" i="18"/>
  <c r="B14" i="16" s="1"/>
  <c r="I14" s="1"/>
  <c r="S16" i="18"/>
  <c r="B16" i="16" s="1"/>
  <c r="I16" s="1"/>
  <c r="S20" i="18"/>
  <c r="B20" i="16" s="1"/>
  <c r="I20" s="1"/>
  <c r="S24" i="18"/>
  <c r="B24" i="16" s="1"/>
  <c r="I24" s="1"/>
  <c r="S30" i="18"/>
  <c r="B30" i="16" s="1"/>
  <c r="I30" s="1"/>
  <c r="S3" i="18"/>
  <c r="B3" i="16" s="1"/>
  <c r="I3" s="1"/>
  <c r="S5" i="18"/>
  <c r="B5" i="16" s="1"/>
  <c r="I5" s="1"/>
  <c r="S9" i="18"/>
  <c r="B9" i="16" s="1"/>
  <c r="I9" s="1"/>
  <c r="S13" i="18"/>
  <c r="B13" i="16" s="1"/>
  <c r="I13" s="1"/>
  <c r="S15" i="18"/>
  <c r="B15" i="16" s="1"/>
  <c r="I15" s="1"/>
  <c r="S18" i="18"/>
  <c r="B18" i="16" s="1"/>
  <c r="I18" s="1"/>
  <c r="S21" i="18"/>
  <c r="B21" i="16" s="1"/>
  <c r="I21" s="1"/>
  <c r="S25" i="18"/>
  <c r="B25" i="16" s="1"/>
  <c r="I25" s="1"/>
  <c r="S28" i="18"/>
  <c r="B28" i="16" s="1"/>
  <c r="I28" s="1"/>
  <c r="S29" i="18"/>
  <c r="B29" i="16" s="1"/>
  <c r="I29" s="1"/>
  <c r="S32" i="18"/>
  <c r="B32" i="16" s="1"/>
  <c r="I32" s="1"/>
  <c r="J4" i="7"/>
  <c r="K3" i="10"/>
  <c r="D4"/>
  <c r="D8"/>
  <c r="E3"/>
  <c r="J10" i="7"/>
  <c r="J9"/>
  <c r="J8"/>
  <c r="J7"/>
  <c r="J6"/>
  <c r="J5"/>
  <c r="C10"/>
  <c r="C8"/>
  <c r="C7"/>
  <c r="C6"/>
  <c r="C5"/>
  <c r="D3" i="17"/>
  <c r="C34" i="14"/>
  <c r="C34" i="12"/>
  <c r="C34" i="10"/>
  <c r="C4" i="7" s="1"/>
  <c r="D2" i="13"/>
  <c r="C2"/>
  <c r="K2" i="10"/>
  <c r="K2" i="17" s="1"/>
  <c r="J2" i="10"/>
  <c r="J2" i="16" s="1"/>
  <c r="S11" i="18"/>
  <c r="B11" i="16" s="1"/>
  <c r="I11" s="1"/>
  <c r="S19" i="18"/>
  <c r="B19" i="16" s="1"/>
  <c r="I19" s="1"/>
  <c r="S27" i="18"/>
  <c r="B27" i="16" s="1"/>
  <c r="I27" s="1"/>
  <c r="S31" i="18"/>
  <c r="B31" i="16" s="1"/>
  <c r="I31" s="1"/>
  <c r="V4" i="18"/>
  <c r="B4" i="17" s="1"/>
  <c r="I4" s="1"/>
  <c r="V5" i="18"/>
  <c r="B5" i="17" s="1"/>
  <c r="I5" s="1"/>
  <c r="V8" i="18"/>
  <c r="B8" i="17" s="1"/>
  <c r="I8" s="1"/>
  <c r="V9" i="18"/>
  <c r="B9" i="17" s="1"/>
  <c r="I9" s="1"/>
  <c r="V16" i="18"/>
  <c r="B16" i="17" s="1"/>
  <c r="I16" s="1"/>
  <c r="V20" i="18"/>
  <c r="B20" i="17" s="1"/>
  <c r="I20" s="1"/>
  <c r="V24" i="18"/>
  <c r="B24" i="17" s="1"/>
  <c r="I24" s="1"/>
  <c r="V28" i="18"/>
  <c r="B28" i="17" s="1"/>
  <c r="I28" s="1"/>
  <c r="V29" i="18"/>
  <c r="B29" i="17" s="1"/>
  <c r="I29" s="1"/>
  <c r="V33" i="18"/>
  <c r="B33" i="17" s="1"/>
  <c r="I33" s="1"/>
  <c r="V3" i="18"/>
  <c r="B3" i="17" s="1"/>
  <c r="I3" s="1"/>
  <c r="P4" i="18"/>
  <c r="B4" i="15" s="1"/>
  <c r="I4" s="1"/>
  <c r="P6" i="18"/>
  <c r="B6" i="15" s="1"/>
  <c r="I6" s="1"/>
  <c r="P8" i="18"/>
  <c r="B8" i="15" s="1"/>
  <c r="I8" s="1"/>
  <c r="P10" i="18"/>
  <c r="B10" i="15" s="1"/>
  <c r="I10" s="1"/>
  <c r="P12" i="18"/>
  <c r="B12" i="15" s="1"/>
  <c r="I12" s="1"/>
  <c r="P14" i="18"/>
  <c r="B14" i="15" s="1"/>
  <c r="I14" s="1"/>
  <c r="P16" i="18"/>
  <c r="B16" i="15" s="1"/>
  <c r="I16" s="1"/>
  <c r="P20" i="18"/>
  <c r="B20" i="15" s="1"/>
  <c r="I20" s="1"/>
  <c r="P22" i="18"/>
  <c r="B22" i="15" s="1"/>
  <c r="I22" s="1"/>
  <c r="P24" i="18"/>
  <c r="B24" i="15" s="1"/>
  <c r="I24" s="1"/>
  <c r="P3" i="18"/>
  <c r="B3" i="15" s="1"/>
  <c r="I3" s="1"/>
  <c r="P5" i="18"/>
  <c r="B5" i="15" s="1"/>
  <c r="I5" s="1"/>
  <c r="P7" i="18"/>
  <c r="B7" i="15" s="1"/>
  <c r="I7" s="1"/>
  <c r="P9" i="18"/>
  <c r="B9" i="15" s="1"/>
  <c r="I9" s="1"/>
  <c r="P11" i="18"/>
  <c r="B11" i="15" s="1"/>
  <c r="I11" s="1"/>
  <c r="P13" i="18"/>
  <c r="B13" i="15" s="1"/>
  <c r="I13" s="1"/>
  <c r="P15" i="18"/>
  <c r="B15" i="15" s="1"/>
  <c r="I15" s="1"/>
  <c r="P18" i="18"/>
  <c r="B18" i="15" s="1"/>
  <c r="I18" s="1"/>
  <c r="P21" i="18"/>
  <c r="B21" i="15" s="1"/>
  <c r="I21" s="1"/>
  <c r="P23" i="18"/>
  <c r="B23" i="15" s="1"/>
  <c r="I23" s="1"/>
  <c r="P26" i="18"/>
  <c r="B26" i="15" s="1"/>
  <c r="I26" s="1"/>
  <c r="P27" i="18"/>
  <c r="B27" i="15" s="1"/>
  <c r="I27" s="1"/>
  <c r="P28" i="18"/>
  <c r="B28" i="15" s="1"/>
  <c r="I28" s="1"/>
  <c r="P29" i="18"/>
  <c r="B29" i="15" s="1"/>
  <c r="I29" s="1"/>
  <c r="P30" i="18"/>
  <c r="B30" i="15" s="1"/>
  <c r="I30" s="1"/>
  <c r="P31" i="18"/>
  <c r="B31" i="15" s="1"/>
  <c r="I31" s="1"/>
  <c r="P32" i="18"/>
  <c r="B32" i="15" s="1"/>
  <c r="I32" s="1"/>
  <c r="P33" i="18"/>
  <c r="B33" i="15" s="1"/>
  <c r="I33" s="1"/>
  <c r="J33" i="18"/>
  <c r="B33" i="14" s="1"/>
  <c r="I33" s="1"/>
  <c r="J4" i="18"/>
  <c r="B4" i="14" s="1"/>
  <c r="I4" s="1"/>
  <c r="J5" i="18"/>
  <c r="B5" i="14" s="1"/>
  <c r="I5" s="1"/>
  <c r="J8" i="18"/>
  <c r="B8" i="14" s="1"/>
  <c r="I8" s="1"/>
  <c r="J9" i="18"/>
  <c r="B9" i="14" s="1"/>
  <c r="I9" s="1"/>
  <c r="J11" i="18"/>
  <c r="B11" i="14" s="1"/>
  <c r="I11" s="1"/>
  <c r="J14" i="18"/>
  <c r="B14" i="14" s="1"/>
  <c r="I14" s="1"/>
  <c r="J17" i="18"/>
  <c r="B17" i="14" s="1"/>
  <c r="I17" s="1"/>
  <c r="J20" i="18"/>
  <c r="B20" i="14" s="1"/>
  <c r="I20" s="1"/>
  <c r="J22" i="18"/>
  <c r="B22" i="14" s="1"/>
  <c r="I22" s="1"/>
  <c r="J23" i="18"/>
  <c r="B23" i="14" s="1"/>
  <c r="I23" s="1"/>
  <c r="J24" i="18"/>
  <c r="B24" i="14" s="1"/>
  <c r="I24" s="1"/>
  <c r="J25" i="18"/>
  <c r="B25" i="14" s="1"/>
  <c r="I25" s="1"/>
  <c r="J27" i="18"/>
  <c r="B27" i="14" s="1"/>
  <c r="I27" s="1"/>
  <c r="J28" i="18"/>
  <c r="B28" i="14" s="1"/>
  <c r="I28" s="1"/>
  <c r="J29" i="18"/>
  <c r="B29" i="14" s="1"/>
  <c r="I29" s="1"/>
  <c r="J32" i="18"/>
  <c r="B32" i="14" s="1"/>
  <c r="I32" s="1"/>
  <c r="J3" i="18"/>
  <c r="B3" i="14" s="1"/>
  <c r="I3" s="1"/>
  <c r="M3" i="18"/>
  <c r="B3" i="13" s="1"/>
  <c r="I3" s="1"/>
  <c r="M5" i="18"/>
  <c r="B5" i="13" s="1"/>
  <c r="I5" s="1"/>
  <c r="M8" i="18"/>
  <c r="B8" i="13" s="1"/>
  <c r="I8" s="1"/>
  <c r="M9" i="18"/>
  <c r="B9" i="13" s="1"/>
  <c r="I9" s="1"/>
  <c r="M12" i="18"/>
  <c r="B12" i="13" s="1"/>
  <c r="I12" s="1"/>
  <c r="M16" i="18"/>
  <c r="B16" i="13" s="1"/>
  <c r="I16" s="1"/>
  <c r="M17" i="18"/>
  <c r="B17" i="13" s="1"/>
  <c r="I17" s="1"/>
  <c r="M20" i="18"/>
  <c r="B20" i="13" s="1"/>
  <c r="I20" s="1"/>
  <c r="M25" i="18"/>
  <c r="B25" i="13" s="1"/>
  <c r="I25" s="1"/>
  <c r="M32" i="18"/>
  <c r="B32" i="13" s="1"/>
  <c r="I32" s="1"/>
  <c r="G4" i="18"/>
  <c r="B4" i="12" s="1"/>
  <c r="I4" s="1"/>
  <c r="G12" i="18"/>
  <c r="B12" i="12" s="1"/>
  <c r="I12" s="1"/>
  <c r="G13" i="18"/>
  <c r="B13" i="12" s="1"/>
  <c r="I13" s="1"/>
  <c r="G16" i="18"/>
  <c r="B16" i="12" s="1"/>
  <c r="I16" s="1"/>
  <c r="G17" i="18"/>
  <c r="B17" i="12" s="1"/>
  <c r="I17" s="1"/>
  <c r="G28" i="18"/>
  <c r="B28" i="12" s="1"/>
  <c r="I28" s="1"/>
  <c r="G29" i="18"/>
  <c r="B29" i="12" s="1"/>
  <c r="I29" s="1"/>
  <c r="G32" i="18"/>
  <c r="B32" i="12" s="1"/>
  <c r="I32" s="1"/>
  <c r="D4" i="18"/>
  <c r="B4" i="10" s="1"/>
  <c r="I4" s="1"/>
  <c r="D5" i="18"/>
  <c r="B5" i="10" s="1"/>
  <c r="I5" s="1"/>
  <c r="D8" i="18"/>
  <c r="B8" i="10" s="1"/>
  <c r="I8" s="1"/>
  <c r="D16" i="18"/>
  <c r="B16" i="10" s="1"/>
  <c r="I16" s="1"/>
  <c r="D17" i="18"/>
  <c r="B17" i="10" s="1"/>
  <c r="I17" s="1"/>
  <c r="D20" i="18"/>
  <c r="B20" i="10" s="1"/>
  <c r="I20" s="1"/>
  <c r="D21" i="18"/>
  <c r="B21" i="10" s="1"/>
  <c r="I21" s="1"/>
  <c r="D24" i="18"/>
  <c r="B24" i="10" s="1"/>
  <c r="I24" s="1"/>
  <c r="D25" i="18"/>
  <c r="B25" i="10" s="1"/>
  <c r="I25" s="1"/>
  <c r="D31" i="18"/>
  <c r="B31" i="10" s="1"/>
  <c r="I31" s="1"/>
  <c r="D33" i="18"/>
  <c r="B33" i="10" s="1"/>
  <c r="I33" s="1"/>
  <c r="M33" i="18"/>
  <c r="B33" i="13" s="1"/>
  <c r="I33" s="1"/>
  <c r="M29" i="18"/>
  <c r="B29" i="13" s="1"/>
  <c r="I29" s="1"/>
  <c r="M27" i="18"/>
  <c r="B27" i="13" s="1"/>
  <c r="I27" s="1"/>
  <c r="M24" i="18"/>
  <c r="B24" i="13" s="1"/>
  <c r="I24" s="1"/>
  <c r="M21" i="18"/>
  <c r="B21" i="13" s="1"/>
  <c r="I21" s="1"/>
  <c r="M19" i="18"/>
  <c r="B19" i="13" s="1"/>
  <c r="I19" s="1"/>
  <c r="M13" i="18"/>
  <c r="B13" i="13" s="1"/>
  <c r="I13" s="1"/>
  <c r="M11" i="18"/>
  <c r="B11" i="13" s="1"/>
  <c r="I11" s="1"/>
  <c r="M4" i="18"/>
  <c r="B4" i="13" s="1"/>
  <c r="I4" s="1"/>
  <c r="D2" i="17"/>
  <c r="C2"/>
  <c r="D2" i="16"/>
  <c r="C2"/>
  <c r="D2" i="15"/>
  <c r="C2"/>
  <c r="D2" i="14"/>
  <c r="C2"/>
  <c r="C2" i="12"/>
  <c r="D2"/>
  <c r="K27" i="14"/>
  <c r="K26"/>
  <c r="K28"/>
  <c r="K29"/>
  <c r="K30"/>
  <c r="K31"/>
  <c r="K32"/>
  <c r="K33"/>
  <c r="K25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33" i="12"/>
  <c r="D3"/>
  <c r="E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7" i="18"/>
  <c r="B7" i="10" s="1"/>
  <c r="I7" s="1"/>
  <c r="D9" i="18"/>
  <c r="B9" i="10" s="1"/>
  <c r="I9" s="1"/>
  <c r="D13" i="18"/>
  <c r="B13" i="10" s="1"/>
  <c r="I13" s="1"/>
  <c r="D14" i="18"/>
  <c r="B14" i="10" s="1"/>
  <c r="I14" s="1"/>
  <c r="D18" i="18"/>
  <c r="B18" i="10" s="1"/>
  <c r="I18" s="1"/>
  <c r="D19" i="18"/>
  <c r="B19" i="10" s="1"/>
  <c r="I19" s="1"/>
  <c r="D22" i="18"/>
  <c r="B22" i="10" s="1"/>
  <c r="I22" s="1"/>
  <c r="D23" i="18"/>
  <c r="B23" i="10" s="1"/>
  <c r="I23" s="1"/>
  <c r="D27" i="18"/>
  <c r="B27" i="10" s="1"/>
  <c r="I27" s="1"/>
  <c r="D28" i="18"/>
  <c r="B28" i="10" s="1"/>
  <c r="I28" s="1"/>
  <c r="D29" i="18"/>
  <c r="B29" i="10" s="1"/>
  <c r="I29" s="1"/>
  <c r="B5" i="12"/>
  <c r="I5" s="1"/>
  <c r="G20" i="18"/>
  <c r="B20" i="12" s="1"/>
  <c r="I20" s="1"/>
  <c r="G21" i="18"/>
  <c r="B21" i="12" s="1"/>
  <c r="I21" s="1"/>
  <c r="G33" i="18"/>
  <c r="B33" i="12" s="1"/>
  <c r="I33" s="1"/>
  <c r="J6" i="18"/>
  <c r="B6" i="14" s="1"/>
  <c r="I6" s="1"/>
  <c r="J12" i="18"/>
  <c r="B12" i="14" s="1"/>
  <c r="I12" s="1"/>
  <c r="J30" i="18"/>
  <c r="B30" i="14" s="1"/>
  <c r="I30" s="1"/>
  <c r="P17" i="18"/>
  <c r="B17" i="15" s="1"/>
  <c r="I17" s="1"/>
  <c r="P25" i="18"/>
  <c r="B25" i="15" s="1"/>
  <c r="I25" s="1"/>
  <c r="V12" i="18"/>
  <c r="B12" i="17" s="1"/>
  <c r="I12" s="1"/>
  <c r="V13" i="18"/>
  <c r="B13" i="17" s="1"/>
  <c r="I13" s="1"/>
  <c r="V25" i="18"/>
  <c r="B25" i="17" s="1"/>
  <c r="I25" s="1"/>
  <c r="S10" i="18"/>
  <c r="B10" i="16" s="1"/>
  <c r="I10" s="1"/>
  <c r="S26" i="18"/>
  <c r="B26" i="16" s="1"/>
  <c r="I26" s="1"/>
  <c r="D11" i="18"/>
  <c r="B11" i="10" s="1"/>
  <c r="I11" s="1"/>
  <c r="D12" i="18"/>
  <c r="B12" i="10" s="1"/>
  <c r="I12" s="1"/>
  <c r="D15" i="18"/>
  <c r="B15" i="10" s="1"/>
  <c r="I15" s="1"/>
  <c r="D32" i="18"/>
  <c r="B32" i="10" s="1"/>
  <c r="I32" s="1"/>
  <c r="M28" i="18"/>
  <c r="B28" i="13" s="1"/>
  <c r="I28" s="1"/>
  <c r="G8" i="18"/>
  <c r="B8" i="12" s="1"/>
  <c r="I8" s="1"/>
  <c r="G9" i="18"/>
  <c r="B9" i="12" s="1"/>
  <c r="I9" s="1"/>
  <c r="G24" i="18"/>
  <c r="B24" i="12" s="1"/>
  <c r="I24" s="1"/>
  <c r="G25" i="18"/>
  <c r="B25" i="12" s="1"/>
  <c r="I25" s="1"/>
  <c r="J16" i="18"/>
  <c r="B16" i="14" s="1"/>
  <c r="I16" s="1"/>
  <c r="V32" i="18"/>
  <c r="B32" i="17" s="1"/>
  <c r="I32" s="1"/>
  <c r="S7" i="18"/>
  <c r="B7" i="16" s="1"/>
  <c r="I7" s="1"/>
  <c r="S23" i="18"/>
  <c r="B23" i="16" s="1"/>
  <c r="I23" s="1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33" i="15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33" i="13"/>
  <c r="E19"/>
  <c r="E6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D6"/>
  <c r="E5"/>
  <c r="D5"/>
  <c r="E4"/>
  <c r="D4"/>
  <c r="E3"/>
  <c r="D3"/>
  <c r="V6" i="18"/>
  <c r="B6" i="17" s="1"/>
  <c r="I6" s="1"/>
  <c r="V7" i="18"/>
  <c r="B7" i="17" s="1"/>
  <c r="I7" s="1"/>
  <c r="V10" i="18"/>
  <c r="B10" i="17" s="1"/>
  <c r="I10" s="1"/>
  <c r="V11" i="18"/>
  <c r="B11" i="17" s="1"/>
  <c r="I11" s="1"/>
  <c r="V14" i="18"/>
  <c r="B14" i="17" s="1"/>
  <c r="I14" s="1"/>
  <c r="V15" i="18"/>
  <c r="B15" i="17" s="1"/>
  <c r="I15" s="1"/>
  <c r="V17" i="18"/>
  <c r="B17" i="17" s="1"/>
  <c r="I17" s="1"/>
  <c r="V18" i="18"/>
  <c r="B18" i="17" s="1"/>
  <c r="I18" s="1"/>
  <c r="V19" i="18"/>
  <c r="B19" i="17" s="1"/>
  <c r="I19" s="1"/>
  <c r="V21" i="18"/>
  <c r="B21" i="17" s="1"/>
  <c r="I21" s="1"/>
  <c r="V22" i="18"/>
  <c r="B22" i="17" s="1"/>
  <c r="I22" s="1"/>
  <c r="V23" i="18"/>
  <c r="B23" i="17" s="1"/>
  <c r="I23" s="1"/>
  <c r="V26" i="18"/>
  <c r="B26" i="17" s="1"/>
  <c r="I26" s="1"/>
  <c r="V27" i="18"/>
  <c r="B27" i="17" s="1"/>
  <c r="I27" s="1"/>
  <c r="V30" i="18"/>
  <c r="B30" i="17" s="1"/>
  <c r="I30" s="1"/>
  <c r="V31" i="18"/>
  <c r="B31" i="17" s="1"/>
  <c r="I31" s="1"/>
  <c r="S6" i="18"/>
  <c r="B6" i="16" s="1"/>
  <c r="I6" s="1"/>
  <c r="S17" i="18"/>
  <c r="B17" i="16" s="1"/>
  <c r="I17" s="1"/>
  <c r="S22" i="18"/>
  <c r="B22" i="16" s="1"/>
  <c r="I22" s="1"/>
  <c r="S33" i="18"/>
  <c r="B33" i="16" s="1"/>
  <c r="I33" s="1"/>
  <c r="P19" i="18"/>
  <c r="B19" i="15" s="1"/>
  <c r="I19" s="1"/>
  <c r="M6" i="18"/>
  <c r="B6" i="13" s="1"/>
  <c r="I6" s="1"/>
  <c r="M7" i="18"/>
  <c r="B7" i="13" s="1"/>
  <c r="I7" s="1"/>
  <c r="M10" i="18"/>
  <c r="B10" i="13" s="1"/>
  <c r="I10" s="1"/>
  <c r="M14" i="18"/>
  <c r="B14" i="13" s="1"/>
  <c r="I14" s="1"/>
  <c r="M15" i="18"/>
  <c r="B15" i="13" s="1"/>
  <c r="I15" s="1"/>
  <c r="M18" i="18"/>
  <c r="B18" i="13" s="1"/>
  <c r="I18" s="1"/>
  <c r="M22" i="18"/>
  <c r="B22" i="13" s="1"/>
  <c r="I22" s="1"/>
  <c r="M23" i="18"/>
  <c r="B23" i="13" s="1"/>
  <c r="I23" s="1"/>
  <c r="M26" i="18"/>
  <c r="B26" i="13" s="1"/>
  <c r="I26" s="1"/>
  <c r="M30" i="18"/>
  <c r="B30" i="13" s="1"/>
  <c r="I30" s="1"/>
  <c r="M31" i="18"/>
  <c r="B31" i="13" s="1"/>
  <c r="I31" s="1"/>
  <c r="J7" i="18"/>
  <c r="B7" i="14" s="1"/>
  <c r="I7" s="1"/>
  <c r="J10" i="18"/>
  <c r="B10" i="14" s="1"/>
  <c r="I10" s="1"/>
  <c r="J13" i="18"/>
  <c r="B13" i="14" s="1"/>
  <c r="I13" s="1"/>
  <c r="J15" i="18"/>
  <c r="B15" i="14" s="1"/>
  <c r="I15" s="1"/>
  <c r="J18" i="18"/>
  <c r="B18" i="14" s="1"/>
  <c r="I18" s="1"/>
  <c r="J19" i="18"/>
  <c r="B19" i="14" s="1"/>
  <c r="I19" s="1"/>
  <c r="J21" i="18"/>
  <c r="B21" i="14" s="1"/>
  <c r="I21" s="1"/>
  <c r="J26" i="18"/>
  <c r="B26" i="14" s="1"/>
  <c r="I26" s="1"/>
  <c r="J31" i="18"/>
  <c r="B31" i="14" s="1"/>
  <c r="I31" s="1"/>
  <c r="G6" i="18"/>
  <c r="B6" i="12" s="1"/>
  <c r="I6" s="1"/>
  <c r="G7" i="18"/>
  <c r="B7" i="12" s="1"/>
  <c r="I7" s="1"/>
  <c r="G10" i="18"/>
  <c r="B10" i="12" s="1"/>
  <c r="I10" s="1"/>
  <c r="G11" i="18"/>
  <c r="B11" i="12" s="1"/>
  <c r="I11" s="1"/>
  <c r="G14" i="18"/>
  <c r="B14" i="12" s="1"/>
  <c r="I14" s="1"/>
  <c r="G15" i="18"/>
  <c r="B15" i="12" s="1"/>
  <c r="I15" s="1"/>
  <c r="G18" i="18"/>
  <c r="B18" i="12" s="1"/>
  <c r="I18" s="1"/>
  <c r="G19" i="18"/>
  <c r="B19" i="12" s="1"/>
  <c r="I19" s="1"/>
  <c r="G22" i="18"/>
  <c r="B22" i="12" s="1"/>
  <c r="I22" s="1"/>
  <c r="G23" i="18"/>
  <c r="B23" i="12" s="1"/>
  <c r="I23" s="1"/>
  <c r="G26" i="18"/>
  <c r="B26" i="12" s="1"/>
  <c r="I26" s="1"/>
  <c r="G27" i="18"/>
  <c r="B27" i="12" s="1"/>
  <c r="I27" s="1"/>
  <c r="G30" i="18"/>
  <c r="B30" i="12" s="1"/>
  <c r="I30" s="1"/>
  <c r="G31" i="18"/>
  <c r="B31" i="12" s="1"/>
  <c r="I31" s="1"/>
  <c r="D6" i="18"/>
  <c r="B6" i="10" s="1"/>
  <c r="I6" s="1"/>
  <c r="D10" i="18"/>
  <c r="B10" i="10" s="1"/>
  <c r="I10" s="1"/>
  <c r="D26" i="18"/>
  <c r="B26" i="10" s="1"/>
  <c r="I26" s="1"/>
  <c r="D30" i="18"/>
  <c r="B30" i="10" s="1"/>
  <c r="I30" s="1"/>
  <c r="E33" i="17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E5" i="10"/>
  <c r="F3" l="1"/>
  <c r="K2" i="14"/>
  <c r="K2" i="13"/>
  <c r="J2"/>
  <c r="E34" i="14"/>
  <c r="D34"/>
  <c r="E34" i="12"/>
  <c r="K2" i="15"/>
  <c r="K2" i="16"/>
  <c r="K2" i="12"/>
  <c r="J2"/>
  <c r="J2" i="14"/>
  <c r="J2" i="17"/>
  <c r="J2" i="15"/>
  <c r="F3" i="17"/>
  <c r="B34" i="12"/>
  <c r="B34" i="10"/>
  <c r="B4" i="7" s="1"/>
  <c r="D34" i="16"/>
  <c r="F3" i="15" l="1"/>
  <c r="K3"/>
  <c r="M3" s="1"/>
  <c r="L3"/>
  <c r="B34" i="17" l="1"/>
  <c r="L33"/>
  <c r="K33"/>
  <c r="M33" s="1"/>
  <c r="F33"/>
  <c r="L32"/>
  <c r="K32"/>
  <c r="M32" s="1"/>
  <c r="F32"/>
  <c r="L31"/>
  <c r="K31"/>
  <c r="M31" s="1"/>
  <c r="F31"/>
  <c r="L30"/>
  <c r="K30"/>
  <c r="M30" s="1"/>
  <c r="F30"/>
  <c r="L29"/>
  <c r="K29"/>
  <c r="M29" s="1"/>
  <c r="F29"/>
  <c r="L28"/>
  <c r="K28"/>
  <c r="M28" s="1"/>
  <c r="F28"/>
  <c r="L27"/>
  <c r="K27"/>
  <c r="M27" s="1"/>
  <c r="F27"/>
  <c r="L26"/>
  <c r="K26"/>
  <c r="M26" s="1"/>
  <c r="F26"/>
  <c r="L25"/>
  <c r="K25"/>
  <c r="M25" s="1"/>
  <c r="F25"/>
  <c r="L24"/>
  <c r="K24"/>
  <c r="M24" s="1"/>
  <c r="F24"/>
  <c r="L23"/>
  <c r="K23"/>
  <c r="M23" s="1"/>
  <c r="F23"/>
  <c r="L22"/>
  <c r="K22"/>
  <c r="M22" s="1"/>
  <c r="F22"/>
  <c r="L21"/>
  <c r="K21"/>
  <c r="M21" s="1"/>
  <c r="F21"/>
  <c r="L20"/>
  <c r="K20"/>
  <c r="M20" s="1"/>
  <c r="F20"/>
  <c r="L19"/>
  <c r="K19"/>
  <c r="M19" s="1"/>
  <c r="F19"/>
  <c r="L18"/>
  <c r="K18"/>
  <c r="M18" s="1"/>
  <c r="F18"/>
  <c r="L17"/>
  <c r="K17"/>
  <c r="M17" s="1"/>
  <c r="F17"/>
  <c r="L16"/>
  <c r="K16"/>
  <c r="M16" s="1"/>
  <c r="F16"/>
  <c r="L15"/>
  <c r="K15"/>
  <c r="M15" s="1"/>
  <c r="F15"/>
  <c r="L14"/>
  <c r="K14"/>
  <c r="M14" s="1"/>
  <c r="F14"/>
  <c r="L13"/>
  <c r="K13"/>
  <c r="M13" s="1"/>
  <c r="F13"/>
  <c r="L12"/>
  <c r="K12"/>
  <c r="M12" s="1"/>
  <c r="F12"/>
  <c r="L11"/>
  <c r="K11"/>
  <c r="M11" s="1"/>
  <c r="F11"/>
  <c r="L10"/>
  <c r="K10"/>
  <c r="M10" s="1"/>
  <c r="F10"/>
  <c r="L9"/>
  <c r="K9"/>
  <c r="M9" s="1"/>
  <c r="F9"/>
  <c r="L8"/>
  <c r="K8"/>
  <c r="M8" s="1"/>
  <c r="F8"/>
  <c r="L7"/>
  <c r="K7"/>
  <c r="M7" s="1"/>
  <c r="F7"/>
  <c r="L6"/>
  <c r="K6"/>
  <c r="M6" s="1"/>
  <c r="F6"/>
  <c r="L5"/>
  <c r="K5"/>
  <c r="M5" s="1"/>
  <c r="F5"/>
  <c r="L4"/>
  <c r="K4"/>
  <c r="M4" s="1"/>
  <c r="F4"/>
  <c r="L3"/>
  <c r="K3"/>
  <c r="E34"/>
  <c r="E10" i="7" s="1"/>
  <c r="B34" i="16"/>
  <c r="L33"/>
  <c r="K33"/>
  <c r="M33" s="1"/>
  <c r="F33"/>
  <c r="L32"/>
  <c r="K32"/>
  <c r="M32" s="1"/>
  <c r="F32"/>
  <c r="L31"/>
  <c r="K31"/>
  <c r="M31" s="1"/>
  <c r="F31"/>
  <c r="L30"/>
  <c r="K30"/>
  <c r="M30" s="1"/>
  <c r="F30"/>
  <c r="L29"/>
  <c r="K29"/>
  <c r="M29" s="1"/>
  <c r="F29"/>
  <c r="L28"/>
  <c r="K28"/>
  <c r="M28" s="1"/>
  <c r="F28"/>
  <c r="L27"/>
  <c r="K27"/>
  <c r="M27" s="1"/>
  <c r="F27"/>
  <c r="L26"/>
  <c r="K26"/>
  <c r="M26" s="1"/>
  <c r="F26"/>
  <c r="L25"/>
  <c r="K25"/>
  <c r="M25" s="1"/>
  <c r="F25"/>
  <c r="L24"/>
  <c r="K24"/>
  <c r="M24" s="1"/>
  <c r="F24"/>
  <c r="L23"/>
  <c r="K23"/>
  <c r="M23" s="1"/>
  <c r="F23"/>
  <c r="L22"/>
  <c r="K22"/>
  <c r="M22" s="1"/>
  <c r="F22"/>
  <c r="L21"/>
  <c r="K21"/>
  <c r="M21" s="1"/>
  <c r="F21"/>
  <c r="L20"/>
  <c r="K20"/>
  <c r="M20" s="1"/>
  <c r="F20"/>
  <c r="L19"/>
  <c r="K19"/>
  <c r="M19" s="1"/>
  <c r="F19"/>
  <c r="L18"/>
  <c r="K18"/>
  <c r="M18" s="1"/>
  <c r="F18"/>
  <c r="L17"/>
  <c r="K17"/>
  <c r="M17" s="1"/>
  <c r="F17"/>
  <c r="L16"/>
  <c r="K16"/>
  <c r="M16" s="1"/>
  <c r="F16"/>
  <c r="L15"/>
  <c r="K15"/>
  <c r="M15" s="1"/>
  <c r="F15"/>
  <c r="L14"/>
  <c r="K14"/>
  <c r="M14" s="1"/>
  <c r="F14"/>
  <c r="L13"/>
  <c r="K13"/>
  <c r="M13" s="1"/>
  <c r="F13"/>
  <c r="L12"/>
  <c r="K12"/>
  <c r="M12" s="1"/>
  <c r="F12"/>
  <c r="L11"/>
  <c r="K11"/>
  <c r="M11" s="1"/>
  <c r="F11"/>
  <c r="L10"/>
  <c r="K10"/>
  <c r="M10" s="1"/>
  <c r="F10"/>
  <c r="L9"/>
  <c r="K9"/>
  <c r="M9" s="1"/>
  <c r="F9"/>
  <c r="L8"/>
  <c r="K8"/>
  <c r="M8" s="1"/>
  <c r="F8"/>
  <c r="L7"/>
  <c r="K7"/>
  <c r="M7" s="1"/>
  <c r="F7"/>
  <c r="L6"/>
  <c r="K6"/>
  <c r="M6" s="1"/>
  <c r="F6"/>
  <c r="L5"/>
  <c r="K5"/>
  <c r="M5" s="1"/>
  <c r="F5"/>
  <c r="L4"/>
  <c r="K4"/>
  <c r="M4" s="1"/>
  <c r="F4"/>
  <c r="L3"/>
  <c r="K3"/>
  <c r="E34"/>
  <c r="E9" i="7" s="1"/>
  <c r="F5" i="15"/>
  <c r="E34"/>
  <c r="E8" i="7" s="1"/>
  <c r="D34" i="15"/>
  <c r="D8" i="7" s="1"/>
  <c r="B34" i="15"/>
  <c r="L33"/>
  <c r="K33"/>
  <c r="M33" s="1"/>
  <c r="F33"/>
  <c r="L32"/>
  <c r="K32"/>
  <c r="M32" s="1"/>
  <c r="F32"/>
  <c r="L31"/>
  <c r="K31"/>
  <c r="M31" s="1"/>
  <c r="F31"/>
  <c r="L30"/>
  <c r="K30"/>
  <c r="M30" s="1"/>
  <c r="F30"/>
  <c r="L29"/>
  <c r="K29"/>
  <c r="M29" s="1"/>
  <c r="F29"/>
  <c r="L28"/>
  <c r="K28"/>
  <c r="M28" s="1"/>
  <c r="F28"/>
  <c r="L27"/>
  <c r="K27"/>
  <c r="M27" s="1"/>
  <c r="F27"/>
  <c r="L26"/>
  <c r="K26"/>
  <c r="M26" s="1"/>
  <c r="F26"/>
  <c r="L25"/>
  <c r="K25"/>
  <c r="M25" s="1"/>
  <c r="F25"/>
  <c r="L24"/>
  <c r="K24"/>
  <c r="M24" s="1"/>
  <c r="F24"/>
  <c r="L23"/>
  <c r="K23"/>
  <c r="M23" s="1"/>
  <c r="F23"/>
  <c r="L22"/>
  <c r="K22"/>
  <c r="M22" s="1"/>
  <c r="F22"/>
  <c r="L21"/>
  <c r="K21"/>
  <c r="M21" s="1"/>
  <c r="F21"/>
  <c r="L20"/>
  <c r="K20"/>
  <c r="M20" s="1"/>
  <c r="F20"/>
  <c r="L19"/>
  <c r="K19"/>
  <c r="M19" s="1"/>
  <c r="F19"/>
  <c r="L18"/>
  <c r="K18"/>
  <c r="M18" s="1"/>
  <c r="F18"/>
  <c r="L17"/>
  <c r="K17"/>
  <c r="M17" s="1"/>
  <c r="F17"/>
  <c r="L16"/>
  <c r="K16"/>
  <c r="M16" s="1"/>
  <c r="F16"/>
  <c r="L15"/>
  <c r="K15"/>
  <c r="M15" s="1"/>
  <c r="F15"/>
  <c r="L14"/>
  <c r="K14"/>
  <c r="M14" s="1"/>
  <c r="F14"/>
  <c r="L13"/>
  <c r="K13"/>
  <c r="M13" s="1"/>
  <c r="F13"/>
  <c r="L12"/>
  <c r="K12"/>
  <c r="M12" s="1"/>
  <c r="F12"/>
  <c r="L11"/>
  <c r="K11"/>
  <c r="M11" s="1"/>
  <c r="F11"/>
  <c r="L10"/>
  <c r="K10"/>
  <c r="M10" s="1"/>
  <c r="F10"/>
  <c r="L9"/>
  <c r="K9"/>
  <c r="M9" s="1"/>
  <c r="F9"/>
  <c r="L8"/>
  <c r="K8"/>
  <c r="M8" s="1"/>
  <c r="F8"/>
  <c r="L7"/>
  <c r="K7"/>
  <c r="M7" s="1"/>
  <c r="F7"/>
  <c r="L6"/>
  <c r="K6"/>
  <c r="M6" s="1"/>
  <c r="F6"/>
  <c r="L5"/>
  <c r="K5"/>
  <c r="M5" s="1"/>
  <c r="L4"/>
  <c r="K4"/>
  <c r="M4" s="1"/>
  <c r="B34" i="14"/>
  <c r="L33"/>
  <c r="M33"/>
  <c r="F33"/>
  <c r="L32"/>
  <c r="M32"/>
  <c r="F32"/>
  <c r="L31"/>
  <c r="M31"/>
  <c r="F31"/>
  <c r="L30"/>
  <c r="M30"/>
  <c r="F30"/>
  <c r="L29"/>
  <c r="M29"/>
  <c r="F29"/>
  <c r="L28"/>
  <c r="M28"/>
  <c r="F28"/>
  <c r="L27"/>
  <c r="M27"/>
  <c r="F27"/>
  <c r="L26"/>
  <c r="M26"/>
  <c r="F26"/>
  <c r="L25"/>
  <c r="M25"/>
  <c r="F25"/>
  <c r="L24"/>
  <c r="K24"/>
  <c r="M24" s="1"/>
  <c r="F24"/>
  <c r="L23"/>
  <c r="K23"/>
  <c r="M23" s="1"/>
  <c r="F23"/>
  <c r="L22"/>
  <c r="K22"/>
  <c r="M22" s="1"/>
  <c r="F22"/>
  <c r="L21"/>
  <c r="K21"/>
  <c r="M21" s="1"/>
  <c r="F21"/>
  <c r="L20"/>
  <c r="K20"/>
  <c r="M20" s="1"/>
  <c r="F20"/>
  <c r="L19"/>
  <c r="K19"/>
  <c r="M19" s="1"/>
  <c r="F19"/>
  <c r="L18"/>
  <c r="K18"/>
  <c r="M18" s="1"/>
  <c r="F18"/>
  <c r="L17"/>
  <c r="K17"/>
  <c r="M17" s="1"/>
  <c r="F17"/>
  <c r="L16"/>
  <c r="K16"/>
  <c r="M16" s="1"/>
  <c r="F16"/>
  <c r="L15"/>
  <c r="K15"/>
  <c r="M15" s="1"/>
  <c r="F15"/>
  <c r="L14"/>
  <c r="K14"/>
  <c r="M14" s="1"/>
  <c r="F14"/>
  <c r="L13"/>
  <c r="K13"/>
  <c r="M13" s="1"/>
  <c r="F13"/>
  <c r="L12"/>
  <c r="K12"/>
  <c r="M12" s="1"/>
  <c r="F12"/>
  <c r="L11"/>
  <c r="K11"/>
  <c r="M11" s="1"/>
  <c r="F11"/>
  <c r="L10"/>
  <c r="K10"/>
  <c r="M10" s="1"/>
  <c r="F10"/>
  <c r="L9"/>
  <c r="K9"/>
  <c r="M9" s="1"/>
  <c r="F9"/>
  <c r="L8"/>
  <c r="K8"/>
  <c r="M8" s="1"/>
  <c r="F8"/>
  <c r="L7"/>
  <c r="K7"/>
  <c r="M7" s="1"/>
  <c r="F7"/>
  <c r="L6"/>
  <c r="K6"/>
  <c r="M6" s="1"/>
  <c r="F6"/>
  <c r="L5"/>
  <c r="K5"/>
  <c r="M5" s="1"/>
  <c r="F5"/>
  <c r="L4"/>
  <c r="K4"/>
  <c r="M4" s="1"/>
  <c r="F4"/>
  <c r="L3"/>
  <c r="K3"/>
  <c r="K34" s="1"/>
  <c r="K7" i="7" s="1"/>
  <c r="E7"/>
  <c r="L33" i="10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K34" s="1"/>
  <c r="L3"/>
  <c r="L33" i="12"/>
  <c r="K33"/>
  <c r="L32"/>
  <c r="K32"/>
  <c r="M32" s="1"/>
  <c r="L31"/>
  <c r="K31"/>
  <c r="M31" s="1"/>
  <c r="L30"/>
  <c r="K30"/>
  <c r="M30" s="1"/>
  <c r="L29"/>
  <c r="K29"/>
  <c r="M29" s="1"/>
  <c r="L28"/>
  <c r="K28"/>
  <c r="M28" s="1"/>
  <c r="L27"/>
  <c r="K27"/>
  <c r="M27" s="1"/>
  <c r="L26"/>
  <c r="K26"/>
  <c r="M26" s="1"/>
  <c r="L25"/>
  <c r="K25"/>
  <c r="M25" s="1"/>
  <c r="L24"/>
  <c r="K24"/>
  <c r="M24" s="1"/>
  <c r="L23"/>
  <c r="K23"/>
  <c r="M23" s="1"/>
  <c r="L22"/>
  <c r="K22"/>
  <c r="M22" s="1"/>
  <c r="L21"/>
  <c r="K21"/>
  <c r="M21" s="1"/>
  <c r="L20"/>
  <c r="K20"/>
  <c r="M20" s="1"/>
  <c r="L19"/>
  <c r="K19"/>
  <c r="M19" s="1"/>
  <c r="L18"/>
  <c r="K18"/>
  <c r="M18" s="1"/>
  <c r="L17"/>
  <c r="K17"/>
  <c r="M17" s="1"/>
  <c r="L16"/>
  <c r="K16"/>
  <c r="M16" s="1"/>
  <c r="L15"/>
  <c r="K15"/>
  <c r="M15" s="1"/>
  <c r="L14"/>
  <c r="K14"/>
  <c r="M14" s="1"/>
  <c r="L13"/>
  <c r="K13"/>
  <c r="M13" s="1"/>
  <c r="L12"/>
  <c r="K12"/>
  <c r="M12" s="1"/>
  <c r="L11"/>
  <c r="K11"/>
  <c r="M11" s="1"/>
  <c r="L10"/>
  <c r="K10"/>
  <c r="M10" s="1"/>
  <c r="L9"/>
  <c r="K9"/>
  <c r="M9" s="1"/>
  <c r="L8"/>
  <c r="K8"/>
  <c r="M8" s="1"/>
  <c r="L7"/>
  <c r="K7"/>
  <c r="M7" s="1"/>
  <c r="L6"/>
  <c r="K6"/>
  <c r="M6" s="1"/>
  <c r="L5"/>
  <c r="K5"/>
  <c r="M5" s="1"/>
  <c r="L4"/>
  <c r="K4"/>
  <c r="M4" s="1"/>
  <c r="L3"/>
  <c r="K3"/>
  <c r="M3" s="1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5" i="7"/>
  <c r="E33" i="10"/>
  <c r="D33"/>
  <c r="E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E7"/>
  <c r="D7"/>
  <c r="E6"/>
  <c r="D6"/>
  <c r="D5"/>
  <c r="E4"/>
  <c r="L33" i="1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K33"/>
  <c r="M33" s="1"/>
  <c r="K32"/>
  <c r="M32" s="1"/>
  <c r="K31"/>
  <c r="M31" s="1"/>
  <c r="K30"/>
  <c r="M30" s="1"/>
  <c r="K29"/>
  <c r="M29" s="1"/>
  <c r="K28"/>
  <c r="M28" s="1"/>
  <c r="K27"/>
  <c r="M27" s="1"/>
  <c r="K26"/>
  <c r="M26" s="1"/>
  <c r="K25"/>
  <c r="M25" s="1"/>
  <c r="K24"/>
  <c r="M24" s="1"/>
  <c r="K23"/>
  <c r="M23" s="1"/>
  <c r="K22"/>
  <c r="M22" s="1"/>
  <c r="K21"/>
  <c r="M21" s="1"/>
  <c r="K20"/>
  <c r="K19"/>
  <c r="M19" s="1"/>
  <c r="K18"/>
  <c r="M18" s="1"/>
  <c r="K17"/>
  <c r="M17" s="1"/>
  <c r="K16"/>
  <c r="M16" s="1"/>
  <c r="K15"/>
  <c r="M15" s="1"/>
  <c r="K14"/>
  <c r="M14" s="1"/>
  <c r="K13"/>
  <c r="M13" s="1"/>
  <c r="K12"/>
  <c r="M12" s="1"/>
  <c r="K11"/>
  <c r="M11" s="1"/>
  <c r="K10"/>
  <c r="M10" s="1"/>
  <c r="K9"/>
  <c r="M9" s="1"/>
  <c r="K8"/>
  <c r="M8" s="1"/>
  <c r="K7"/>
  <c r="M7" s="1"/>
  <c r="K6"/>
  <c r="M6" s="1"/>
  <c r="K5"/>
  <c r="M5" s="1"/>
  <c r="K3"/>
  <c r="K4"/>
  <c r="M4" s="1"/>
  <c r="F7"/>
  <c r="F33"/>
  <c r="F32"/>
  <c r="F31"/>
  <c r="F30"/>
  <c r="F29"/>
  <c r="F28"/>
  <c r="F27"/>
  <c r="F26"/>
  <c r="F25"/>
  <c r="F24"/>
  <c r="F23"/>
  <c r="F22"/>
  <c r="F21"/>
  <c r="F20"/>
  <c r="F19"/>
  <c r="F18"/>
  <c r="F17"/>
  <c r="F15"/>
  <c r="F14"/>
  <c r="F13"/>
  <c r="F11"/>
  <c r="F10"/>
  <c r="F9"/>
  <c r="F6"/>
  <c r="F5"/>
  <c r="F4"/>
  <c r="F3"/>
  <c r="B34"/>
  <c r="M20"/>
  <c r="F16"/>
  <c r="F12"/>
  <c r="F8"/>
  <c r="I34" i="12"/>
  <c r="B5" i="7"/>
  <c r="M33" i="12"/>
  <c r="L34" l="1"/>
  <c r="L5" i="7" s="1"/>
  <c r="D34" i="10"/>
  <c r="D4" i="7" s="1"/>
  <c r="H4" s="1"/>
  <c r="B10"/>
  <c r="I34" i="17"/>
  <c r="B9" i="7"/>
  <c r="I9" s="1"/>
  <c r="I34" i="16"/>
  <c r="B8" i="7"/>
  <c r="I34" i="15"/>
  <c r="B6" i="7"/>
  <c r="I34" i="13"/>
  <c r="B7" i="7"/>
  <c r="I34" i="14"/>
  <c r="L34" i="16"/>
  <c r="L9" i="7" s="1"/>
  <c r="L34" i="15"/>
  <c r="L8" i="7" s="1"/>
  <c r="H8"/>
  <c r="F8"/>
  <c r="K34" i="17"/>
  <c r="L34"/>
  <c r="L10" i="7" s="1"/>
  <c r="K34" i="16"/>
  <c r="K9" i="7" s="1"/>
  <c r="L34" i="14"/>
  <c r="L7" i="7" s="1"/>
  <c r="D34" i="17"/>
  <c r="D10" i="7" s="1"/>
  <c r="F4" i="15"/>
  <c r="F34" i="16"/>
  <c r="D9" i="7"/>
  <c r="K34" i="15"/>
  <c r="K8" i="7" s="1"/>
  <c r="F34" i="15"/>
  <c r="F34" i="14"/>
  <c r="D7" i="7"/>
  <c r="M3" i="17"/>
  <c r="F3" i="16"/>
  <c r="M3"/>
  <c r="F3" i="14"/>
  <c r="M3"/>
  <c r="L34" i="13"/>
  <c r="L6" i="7" s="1"/>
  <c r="K34" i="13"/>
  <c r="K6" i="7" s="1"/>
  <c r="E34" i="13"/>
  <c r="E6" i="7" s="1"/>
  <c r="D34" i="13"/>
  <c r="M3"/>
  <c r="D34" i="12"/>
  <c r="D5" i="7" s="1"/>
  <c r="F3" i="12"/>
  <c r="K34"/>
  <c r="M4" i="10"/>
  <c r="M3"/>
  <c r="I34"/>
  <c r="M34" i="16" l="1"/>
  <c r="M8" i="7"/>
  <c r="P8" s="1"/>
  <c r="F34" i="10"/>
  <c r="M34" i="17"/>
  <c r="I8" i="7"/>
  <c r="O8"/>
  <c r="K10"/>
  <c r="F34" i="17"/>
  <c r="M34" i="14"/>
  <c r="M34" i="13"/>
  <c r="M34" i="12"/>
  <c r="K5" i="7"/>
  <c r="M34" i="15"/>
  <c r="F34" i="13"/>
  <c r="D6" i="7"/>
  <c r="F34" i="12"/>
  <c r="M10" i="10"/>
  <c r="M12"/>
  <c r="M14"/>
  <c r="M16"/>
  <c r="M18"/>
  <c r="M20"/>
  <c r="M22"/>
  <c r="M24"/>
  <c r="M26"/>
  <c r="M27"/>
  <c r="M29"/>
  <c r="M30"/>
  <c r="M31"/>
  <c r="M33"/>
  <c r="L34"/>
  <c r="L4" i="7" s="1"/>
  <c r="M5" i="10"/>
  <c r="M11"/>
  <c r="M13"/>
  <c r="M15"/>
  <c r="M17"/>
  <c r="M19"/>
  <c r="M21"/>
  <c r="M23"/>
  <c r="M25"/>
  <c r="M28"/>
  <c r="M3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M9"/>
  <c r="M8"/>
  <c r="M7"/>
  <c r="M6"/>
  <c r="E34"/>
  <c r="E4" i="7" s="1"/>
  <c r="F4" s="1"/>
  <c r="K4" l="1"/>
  <c r="I4"/>
  <c r="M34" i="10"/>
  <c r="F10" i="7"/>
  <c r="I10" s="1"/>
  <c r="F9"/>
  <c r="M4" l="1"/>
  <c r="P4" s="1"/>
  <c r="O4"/>
  <c r="O6"/>
  <c r="O7"/>
  <c r="O9"/>
  <c r="O10"/>
  <c r="H9"/>
  <c r="H10"/>
  <c r="M6" l="1"/>
  <c r="P6" s="1"/>
  <c r="M7"/>
  <c r="P7" s="1"/>
  <c r="M9"/>
  <c r="P9" s="1"/>
  <c r="M10"/>
  <c r="P10" s="1"/>
  <c r="F6" l="1"/>
  <c r="H5"/>
  <c r="F7"/>
  <c r="H7"/>
  <c r="H6" l="1"/>
  <c r="O5"/>
  <c r="M5"/>
  <c r="P5" s="1"/>
  <c r="F5"/>
  <c r="I5" s="1"/>
  <c r="I6"/>
  <c r="I7"/>
</calcChain>
</file>

<file path=xl/comments1.xml><?xml version="1.0" encoding="utf-8"?>
<comments xmlns="http://schemas.openxmlformats.org/spreadsheetml/2006/main">
  <authors>
    <author>SkyUN.Org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是否为遗留用户按用户订购时间区分</t>
        </r>
      </text>
    </comment>
  </commentList>
</comments>
</file>

<file path=xl/sharedStrings.xml><?xml version="1.0" encoding="utf-8"?>
<sst xmlns="http://schemas.openxmlformats.org/spreadsheetml/2006/main" count="2993" uniqueCount="422">
  <si>
    <t>旷盛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</si>
  <si>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</si>
  <si>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</si>
  <si>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</si>
  <si>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</si>
  <si>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</si>
  <si>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</si>
  <si>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</si>
  <si>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</si>
  <si>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</si>
  <si>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黑龙江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</si>
  <si>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</si>
  <si>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</si>
  <si>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</si>
  <si>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</si>
  <si>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</si>
  <si>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</si>
  <si>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</si>
  <si>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</si>
  <si>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</si>
  <si>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</si>
  <si>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</si>
  <si>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</si>
  <si>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</si>
  <si>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</si>
  <si>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新疆</t>
  </si>
  <si>
    <t>云南</t>
  </si>
  <si>
    <t>浙江</t>
  </si>
  <si>
    <t>湖北</t>
  </si>
  <si>
    <t>重庆</t>
  </si>
  <si>
    <t>河南</t>
  </si>
  <si>
    <t>西藏</t>
  </si>
  <si>
    <t>一线</t>
  </si>
  <si>
    <t>单省分非包月付费用户数</t>
  </si>
  <si>
    <t>二线</t>
  </si>
  <si>
    <t>投诉归档日期</t>
  </si>
  <si>
    <t>用户号码</t>
  </si>
  <si>
    <t>省份</t>
  </si>
  <si>
    <t>订购日期</t>
  </si>
  <si>
    <t>梵天</t>
  </si>
  <si>
    <t>笑傲</t>
  </si>
  <si>
    <t>彼岸天</t>
  </si>
  <si>
    <t>星熠</t>
  </si>
  <si>
    <t>掌龙</t>
  </si>
  <si>
    <t>龙腾</t>
    <phoneticPr fontId="14" type="noConversion"/>
  </si>
  <si>
    <t>20140201</t>
  </si>
  <si>
    <t>15105913938</t>
  </si>
  <si>
    <t>13660976049</t>
  </si>
  <si>
    <t>13602875718</t>
  </si>
  <si>
    <t>20140202</t>
  </si>
  <si>
    <t>15767692627</t>
  </si>
  <si>
    <t>15820277577</t>
  </si>
  <si>
    <t>18759435060</t>
  </si>
  <si>
    <t>15936082161</t>
  </si>
  <si>
    <t>13430002624</t>
  </si>
  <si>
    <t>20140203</t>
  </si>
  <si>
    <t>13795074527</t>
  </si>
  <si>
    <t>18318585573</t>
  </si>
  <si>
    <t>13940699687</t>
  </si>
  <si>
    <t>13606635203</t>
  </si>
  <si>
    <t>13625726630</t>
  </si>
  <si>
    <t>20140204</t>
  </si>
  <si>
    <t>15994513246</t>
  </si>
  <si>
    <t>13430430875</t>
  </si>
  <si>
    <t>13884390556</t>
  </si>
  <si>
    <t>13556437409</t>
  </si>
  <si>
    <t>18356055844</t>
  </si>
  <si>
    <t>14778556932</t>
  </si>
  <si>
    <t>15917607528</t>
  </si>
  <si>
    <t>13539416856</t>
  </si>
  <si>
    <t>13468989475</t>
  </si>
  <si>
    <t>20140205</t>
  </si>
  <si>
    <t>15124554952</t>
  </si>
  <si>
    <t>18316594804</t>
  </si>
  <si>
    <t>15919311864</t>
  </si>
  <si>
    <t>13622903175</t>
  </si>
  <si>
    <t>18718302556</t>
  </si>
  <si>
    <t>15920298387</t>
  </si>
  <si>
    <t>20140206</t>
  </si>
  <si>
    <t>15721967249</t>
  </si>
  <si>
    <t>15068049108</t>
  </si>
  <si>
    <t>13505041479</t>
  </si>
  <si>
    <t>15757877480</t>
  </si>
  <si>
    <t>13575339783</t>
  </si>
  <si>
    <t>13760769357</t>
  </si>
  <si>
    <t>15057694368</t>
  </si>
  <si>
    <t>13715187876</t>
  </si>
  <si>
    <t>20140207</t>
  </si>
  <si>
    <t>13682768490</t>
  </si>
  <si>
    <t>15706674030</t>
  </si>
  <si>
    <t>13713598063</t>
  </si>
  <si>
    <t>15886970418</t>
  </si>
  <si>
    <t>15121377797</t>
  </si>
  <si>
    <t>13859450342</t>
  </si>
  <si>
    <t>13830227740</t>
  </si>
  <si>
    <t>13414232622</t>
  </si>
  <si>
    <t>15975439607</t>
  </si>
  <si>
    <t>13415697706</t>
  </si>
  <si>
    <t>非包月付费用户数</t>
    <phoneticPr fontId="19" type="noConversion"/>
  </si>
  <si>
    <t>二线总</t>
    <phoneticPr fontId="19" type="noConversion"/>
  </si>
  <si>
    <t>一线(遗留)</t>
    <phoneticPr fontId="19" type="noConversion"/>
  </si>
  <si>
    <t>二线(遗留)</t>
    <phoneticPr fontId="19" type="noConversion"/>
  </si>
  <si>
    <t>二线(新增)</t>
    <phoneticPr fontId="19" type="noConversion"/>
  </si>
  <si>
    <t>一线(新增)万投比</t>
    <phoneticPr fontId="19" type="noConversion"/>
  </si>
  <si>
    <t>二线(新增)万投比</t>
    <phoneticPr fontId="19" type="noConversion"/>
  </si>
  <si>
    <t>一线(新增)</t>
    <phoneticPr fontId="19" type="noConversion"/>
  </si>
  <si>
    <t>一线总</t>
    <phoneticPr fontId="19" type="noConversion"/>
  </si>
  <si>
    <t>新增万投比</t>
    <phoneticPr fontId="14" type="noConversion"/>
  </si>
  <si>
    <t>新增万投比</t>
    <phoneticPr fontId="14" type="noConversion"/>
  </si>
  <si>
    <t>一线</t>
    <phoneticPr fontId="19" type="noConversion"/>
  </si>
  <si>
    <t>旷盛</t>
    <phoneticPr fontId="14" type="noConversion"/>
  </si>
  <si>
    <t>省份</t>
    <phoneticPr fontId="14" type="noConversion"/>
  </si>
  <si>
    <t>遗留</t>
    <phoneticPr fontId="14" type="noConversion"/>
  </si>
  <si>
    <t>总计</t>
    <phoneticPr fontId="14" type="noConversion"/>
  </si>
  <si>
    <t>二线全网万投比</t>
    <phoneticPr fontId="19" type="noConversion"/>
  </si>
  <si>
    <t>一线全网万投比</t>
    <phoneticPr fontId="19" type="noConversion"/>
  </si>
  <si>
    <t>二线</t>
    <phoneticPr fontId="19" type="noConversion"/>
  </si>
  <si>
    <t>梵天</t>
    <phoneticPr fontId="14" type="noConversion"/>
  </si>
  <si>
    <t>梵天</t>
    <phoneticPr fontId="14" type="noConversion"/>
  </si>
  <si>
    <t>全网新增万投比</t>
    <phoneticPr fontId="14" type="noConversion"/>
  </si>
  <si>
    <t>笑傲</t>
    <phoneticPr fontId="14" type="noConversion"/>
  </si>
  <si>
    <t>彼岸天</t>
    <phoneticPr fontId="14" type="noConversion"/>
  </si>
  <si>
    <t>星熠</t>
    <phoneticPr fontId="14" type="noConversion"/>
  </si>
  <si>
    <t>星熠</t>
    <phoneticPr fontId="14" type="noConversion"/>
  </si>
  <si>
    <t>掌龙</t>
    <phoneticPr fontId="14" type="noConversion"/>
  </si>
  <si>
    <t>龙腾</t>
    <phoneticPr fontId="14" type="noConversion"/>
  </si>
  <si>
    <t>13955548660</t>
  </si>
  <si>
    <t>15084991359</t>
  </si>
  <si>
    <t>13920004363</t>
  </si>
  <si>
    <t>13622175455</t>
  </si>
  <si>
    <t>13834707543</t>
  </si>
  <si>
    <t>15843223375</t>
  </si>
  <si>
    <t>15822675766</t>
  </si>
  <si>
    <t>13790946696</t>
  </si>
  <si>
    <t>13450466512</t>
  </si>
  <si>
    <t>13664860397</t>
  </si>
  <si>
    <t>18230983818</t>
  </si>
  <si>
    <t>13610051510</t>
  </si>
  <si>
    <t>13866518381</t>
  </si>
  <si>
    <t>13752722881</t>
  </si>
  <si>
    <t>13884353561</t>
  </si>
  <si>
    <t>13904946607</t>
  </si>
  <si>
    <t>18356660607</t>
  </si>
  <si>
    <t>15280559683</t>
  </si>
  <si>
    <t>15959360474</t>
  </si>
  <si>
    <t>13506765243</t>
  </si>
  <si>
    <t>15906698939</t>
  </si>
  <si>
    <t>18722069067</t>
  </si>
  <si>
    <t>13806194702</t>
  </si>
  <si>
    <t>18329984653</t>
  </si>
  <si>
    <t>13500698676</t>
  </si>
  <si>
    <t>13721060976</t>
  </si>
  <si>
    <t>13428393738</t>
  </si>
  <si>
    <t>20140208</t>
  </si>
  <si>
    <t>13728496185</t>
  </si>
  <si>
    <t>15259163869</t>
  </si>
  <si>
    <t>14718588857</t>
  </si>
  <si>
    <t>13966328075</t>
  </si>
  <si>
    <t>15060216643</t>
  </si>
  <si>
    <t>13820827534</t>
  </si>
  <si>
    <t>20140209</t>
  </si>
  <si>
    <t>15159053696</t>
  </si>
  <si>
    <t>13924002500</t>
  </si>
  <si>
    <t>15086548303</t>
  </si>
  <si>
    <t>13704579751</t>
  </si>
  <si>
    <t>13506922018</t>
  </si>
  <si>
    <t>15084083944</t>
  </si>
  <si>
    <t>13728492884</t>
  </si>
  <si>
    <t>20140210</t>
  </si>
  <si>
    <t>13645952179</t>
  </si>
  <si>
    <t>13860526956</t>
  </si>
  <si>
    <t>20140211</t>
  </si>
  <si>
    <t>13640688103</t>
  </si>
  <si>
    <t>13622685771</t>
  </si>
  <si>
    <t>15802589146</t>
  </si>
  <si>
    <t>15815210478</t>
  </si>
  <si>
    <t>13692788348</t>
  </si>
  <si>
    <t>13532736313</t>
  </si>
  <si>
    <t>13432270732</t>
  </si>
  <si>
    <t>13728624938</t>
  </si>
  <si>
    <t>15260992467</t>
  </si>
  <si>
    <t>18218862298</t>
  </si>
  <si>
    <t>14718563584</t>
  </si>
  <si>
    <t>13631329371</t>
  </si>
  <si>
    <t>13822430266</t>
  </si>
  <si>
    <t>15202066818</t>
  </si>
  <si>
    <t>20140212</t>
  </si>
  <si>
    <t>15944064863</t>
  </si>
  <si>
    <t>15822828469</t>
  </si>
  <si>
    <t>13612117856</t>
  </si>
  <si>
    <t>15160403202</t>
  </si>
  <si>
    <t>13691834826</t>
  </si>
  <si>
    <t>18396171290</t>
  </si>
  <si>
    <t>13553267018</t>
  </si>
  <si>
    <t>15767140142</t>
  </si>
  <si>
    <t>13537187581</t>
  </si>
  <si>
    <t>15967894436</t>
  </si>
  <si>
    <t>18244965496</t>
  </si>
  <si>
    <t>13427288831</t>
  </si>
  <si>
    <t>13726594056</t>
  </si>
  <si>
    <t>13652721140</t>
  </si>
  <si>
    <t>13920359193</t>
  </si>
  <si>
    <t>20140213</t>
  </si>
  <si>
    <t>15922203182</t>
  </si>
  <si>
    <t>15875839437</t>
  </si>
  <si>
    <t>15206036515</t>
  </si>
  <si>
    <t>15119630648</t>
  </si>
  <si>
    <t>13726828142</t>
  </si>
  <si>
    <t>18826257595</t>
  </si>
  <si>
    <t>15041536844</t>
  </si>
  <si>
    <t>13437567550</t>
  </si>
  <si>
    <t>13682607756</t>
  </si>
  <si>
    <t>15905966925</t>
  </si>
  <si>
    <t>13717105499</t>
  </si>
  <si>
    <t>13957868985</t>
  </si>
  <si>
    <t>13570081419</t>
  </si>
  <si>
    <t>18211384350</t>
  </si>
  <si>
    <t>15022671815</t>
  </si>
  <si>
    <t>15875980451</t>
  </si>
  <si>
    <t>13421819683</t>
  </si>
  <si>
    <t>15077537796</t>
  </si>
  <si>
    <t>18774460661</t>
  </si>
  <si>
    <t>15160227811</t>
  </si>
  <si>
    <t>15989690934</t>
  </si>
  <si>
    <t>13920443977</t>
  </si>
  <si>
    <t>18312100680</t>
  </si>
  <si>
    <t>20140214</t>
  </si>
  <si>
    <t>18899736274</t>
  </si>
  <si>
    <t>15815329720</t>
  </si>
  <si>
    <t>15992108610</t>
  </si>
  <si>
    <t>13424909890</t>
  </si>
  <si>
    <t>15960322057</t>
  </si>
  <si>
    <t>15986976223</t>
  </si>
  <si>
    <t>15018472338</t>
  </si>
  <si>
    <t>13712248504</t>
  </si>
  <si>
    <t>13413736563</t>
  </si>
  <si>
    <t>13536754686</t>
  </si>
  <si>
    <t>15889649331</t>
  </si>
  <si>
    <t>13553812268</t>
  </si>
  <si>
    <t>13570274010</t>
  </si>
  <si>
    <t>13669856884</t>
  </si>
  <si>
    <t>13995318046</t>
  </si>
  <si>
    <t>15876646188</t>
  </si>
  <si>
    <t>13580718706</t>
  </si>
  <si>
    <t>15015860218</t>
  </si>
  <si>
    <t>13860980332</t>
  </si>
  <si>
    <t>15728381851</t>
  </si>
  <si>
    <t>15977063978</t>
  </si>
  <si>
    <t>18344128431</t>
  </si>
  <si>
    <t>13534605142</t>
  </si>
  <si>
    <t>20140215</t>
  </si>
  <si>
    <t>18276921513</t>
  </si>
  <si>
    <t>13510507122</t>
  </si>
  <si>
    <t>13663473067</t>
  </si>
  <si>
    <t>13407799525</t>
  </si>
  <si>
    <t>13640793069</t>
  </si>
  <si>
    <t>13729751104</t>
  </si>
  <si>
    <t>13417445819</t>
  </si>
  <si>
    <t>13631040823</t>
  </si>
  <si>
    <t>18219595575</t>
  </si>
  <si>
    <t>13538429669</t>
  </si>
  <si>
    <t>13527601297</t>
  </si>
  <si>
    <t>13726017192</t>
  </si>
  <si>
    <t>13774508483</t>
  </si>
  <si>
    <t>13543861348</t>
  </si>
  <si>
    <t>13586681316</t>
  </si>
  <si>
    <t>13750694710</t>
  </si>
  <si>
    <t>15942520384</t>
  </si>
  <si>
    <t>20140216</t>
  </si>
  <si>
    <t>13640657540</t>
  </si>
  <si>
    <t>15900356918</t>
  </si>
  <si>
    <t>15220384543</t>
  </si>
  <si>
    <t>15112866206</t>
  </si>
  <si>
    <t>18776638901</t>
  </si>
  <si>
    <t>13959107612</t>
  </si>
  <si>
    <t>13536462996</t>
  </si>
  <si>
    <t>13417062916</t>
  </si>
  <si>
    <t>18719301762</t>
  </si>
  <si>
    <t>18316901533</t>
  </si>
  <si>
    <t>13675827414</t>
  </si>
  <si>
    <t>18759797653</t>
  </si>
  <si>
    <t>13527181525</t>
  </si>
  <si>
    <t>20140217</t>
  </si>
  <si>
    <t>15917752866</t>
  </si>
  <si>
    <t>18218780746</t>
  </si>
  <si>
    <t>13457031556</t>
  </si>
  <si>
    <t>13435089684</t>
  </si>
  <si>
    <t>15812903376</t>
  </si>
  <si>
    <t>15728325543</t>
  </si>
  <si>
    <t>13612150612</t>
  </si>
  <si>
    <t>13858772204</t>
  </si>
  <si>
    <t>13642639225</t>
  </si>
  <si>
    <t>13534533007</t>
  </si>
  <si>
    <t>15919154162</t>
  </si>
  <si>
    <t>15015876563</t>
  </si>
  <si>
    <t>15814593488</t>
  </si>
  <si>
    <t>15260997221</t>
  </si>
  <si>
    <t>13433735472</t>
  </si>
  <si>
    <t>13435404938</t>
  </si>
  <si>
    <t>13652031464</t>
  </si>
  <si>
    <t>18359765873</t>
  </si>
  <si>
    <t>15059658293</t>
  </si>
  <si>
    <t>13732451159</t>
  </si>
  <si>
    <t>13616621592</t>
  </si>
  <si>
    <t>20140218</t>
  </si>
  <si>
    <t>15988916309</t>
  </si>
  <si>
    <t>15917215675</t>
  </si>
  <si>
    <t>13905592548</t>
  </si>
  <si>
    <t>13820002628</t>
  </si>
  <si>
    <t>13962387028</t>
  </si>
  <si>
    <t>13799365600</t>
  </si>
  <si>
    <t>15916587629</t>
  </si>
  <si>
    <t>15077287926</t>
  </si>
  <si>
    <t>13553982266</t>
  </si>
  <si>
    <t>13559892047</t>
  </si>
  <si>
    <t>18250378708</t>
  </si>
  <si>
    <t>13420729353</t>
  </si>
  <si>
    <t>13575217778</t>
  </si>
  <si>
    <t>15119263010</t>
  </si>
  <si>
    <t>15918729359</t>
  </si>
  <si>
    <t>18814186643</t>
  </si>
  <si>
    <t>15007575387</t>
  </si>
  <si>
    <t>18319812577</t>
  </si>
  <si>
    <t>15920608300</t>
  </si>
  <si>
    <t>18859472233</t>
  </si>
  <si>
    <t>13454201711</t>
  </si>
  <si>
    <t>15967923209</t>
  </si>
  <si>
    <t>20140219</t>
  </si>
  <si>
    <t>13819621396</t>
  </si>
  <si>
    <t>15144287704</t>
  </si>
  <si>
    <t>13672505609</t>
  </si>
  <si>
    <t>15209526648</t>
  </si>
  <si>
    <t>13516216544</t>
  </si>
  <si>
    <t>15876468718</t>
  </si>
  <si>
    <t>15217524839</t>
  </si>
  <si>
    <t>13719931966</t>
  </si>
  <si>
    <t>18750477356</t>
  </si>
  <si>
    <t>18276881239</t>
  </si>
  <si>
    <t>15986199844</t>
  </si>
  <si>
    <t>15280453189</t>
  </si>
  <si>
    <t>13519242626</t>
  </si>
  <si>
    <t>13537177060</t>
  </si>
  <si>
    <t>13867663482</t>
  </si>
  <si>
    <t>15957629046</t>
  </si>
  <si>
    <t>18306611845</t>
  </si>
  <si>
    <t>15146439513</t>
  </si>
  <si>
    <t>13660191881</t>
  </si>
  <si>
    <t>15022169767</t>
  </si>
  <si>
    <t>15818253185</t>
  </si>
  <si>
    <t>13797642596</t>
  </si>
  <si>
    <t>15034918173</t>
  </si>
  <si>
    <t>18222348580</t>
  </si>
  <si>
    <t>18278869246</t>
  </si>
  <si>
    <t>15871791459</t>
  </si>
  <si>
    <t>15971628490</t>
  </si>
  <si>
    <t>13821199390</t>
  </si>
  <si>
    <t>13614476045</t>
  </si>
  <si>
    <t>15942916152</t>
  </si>
  <si>
    <t>13555711145</t>
  </si>
  <si>
    <t>15129138016</t>
  </si>
  <si>
    <t>13572513542</t>
  </si>
  <si>
    <t>13429493667</t>
  </si>
  <si>
    <t>13920521880</t>
  </si>
  <si>
    <t>18802232831</t>
  </si>
  <si>
    <t>13542347834</t>
  </si>
  <si>
    <t>13512010802</t>
  </si>
  <si>
    <t>18747188292</t>
  </si>
  <si>
    <t>15141041251</t>
  </si>
  <si>
    <t>15122777505</t>
  </si>
  <si>
    <t>15258315552</t>
  </si>
  <si>
    <t>13808471212</t>
  </si>
  <si>
    <t>18756499060</t>
  </si>
  <si>
    <t>15144462478</t>
  </si>
  <si>
    <t>13479385046</t>
  </si>
  <si>
    <t>15222136742</t>
  </si>
  <si>
    <t>15042871778</t>
  </si>
  <si>
    <t>15877089153</t>
  </si>
  <si>
    <t>18376540213</t>
  </si>
  <si>
    <t>15122107709</t>
  </si>
  <si>
    <t>15707759048</t>
  </si>
  <si>
    <t>15994691064</t>
  </si>
  <si>
    <t>18777826547</t>
  </si>
  <si>
    <t>15177588804</t>
  </si>
  <si>
    <t>18277818023</t>
  </si>
  <si>
    <t>13700062527</t>
  </si>
  <si>
    <t>18277301052</t>
  </si>
  <si>
    <t>15919698102</t>
  </si>
  <si>
    <t>15878288064</t>
  </si>
  <si>
    <t>15077541159</t>
  </si>
  <si>
    <t>13692412615</t>
  </si>
  <si>
    <t>18378275978</t>
  </si>
  <si>
    <t>14795114976</t>
  </si>
  <si>
    <t>15118974929</t>
  </si>
  <si>
    <t>13898534977</t>
  </si>
  <si>
    <t>15922135680</t>
  </si>
  <si>
    <t>15819438698</t>
  </si>
  <si>
    <t>15914240179</t>
  </si>
  <si>
    <t>18319395075</t>
  </si>
  <si>
    <t>18314987385</t>
  </si>
  <si>
    <t>13926341405</t>
  </si>
  <si>
    <t>13430313994</t>
  </si>
  <si>
    <t>13719623371</t>
  </si>
  <si>
    <t>13724415265</t>
  </si>
  <si>
    <t>18813358483</t>
  </si>
  <si>
    <t>18200930425</t>
  </si>
  <si>
    <t>单省分非包月付费用户数</t>
    <phoneticPr fontId="14" type="noConversion"/>
  </si>
  <si>
    <t>新增</t>
    <phoneticPr fontId="14" type="noConversion"/>
  </si>
  <si>
    <t>遗留</t>
    <phoneticPr fontId="14" type="noConversion"/>
  </si>
  <si>
    <t>总和</t>
    <phoneticPr fontId="14" type="noConversion"/>
  </si>
  <si>
    <t>旷盛</t>
    <phoneticPr fontId="14" type="noConversion"/>
  </si>
  <si>
    <t>梵天</t>
    <phoneticPr fontId="14" type="noConversion"/>
  </si>
  <si>
    <t>彼岸天</t>
    <phoneticPr fontId="14" type="noConversion"/>
  </si>
  <si>
    <t>笑傲</t>
    <phoneticPr fontId="14" type="noConversion"/>
  </si>
  <si>
    <t>星熠</t>
    <phoneticPr fontId="14" type="noConversion"/>
  </si>
  <si>
    <t>掌龙</t>
    <phoneticPr fontId="14" type="noConversion"/>
  </si>
  <si>
    <t>龙腾</t>
    <phoneticPr fontId="14" type="noConversion"/>
  </si>
  <si>
    <t>新增</t>
  </si>
  <si>
    <t>2.28新增</t>
    <phoneticPr fontId="14" type="noConversion"/>
  </si>
  <si>
    <t>日期2014.2.28</t>
    <phoneticPr fontId="14" type="noConversion"/>
  </si>
  <si>
    <t xml:space="preserve"> 截止2.27</t>
    <phoneticPr fontId="14" type="noConversion"/>
  </si>
  <si>
    <t xml:space="preserve"> 截止2.28</t>
    <phoneticPr fontId="14" type="noConversion"/>
  </si>
  <si>
    <t>2.27新增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</si>
</sst>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yyyy&quot;年&quot;m&quot;月&quot;;@"/>
  </numFmts>
  <fonts count="69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Arial"/>
      <family val="2"/>
      <charset val="134"/>
    </font>
    <font>
      <sz val="9"/>
      <name val="宋体"/>
      <family val="2"/>
      <charset val="134"/>
    </font>
    <font>
      <sz val="9"/>
      <name val="Arial"/>
      <family val="2"/>
    </font>
    <font>
      <sz val="10"/>
      <name val="Arial"/>
      <family val="2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sz val="9"/>
      <color rgb="FF0070C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F7"/>
        <bgColor indexed="64"/>
      </patternFill>
    </fill>
    <fill>
      <patternFill patternType="solid">
        <fgColor rgb="FFE0E5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ECA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808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DAE6EF"/>
      </right>
      <top/>
      <bottom style="medium">
        <color rgb="FFCADAE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rgb="FFDAE6EF"/>
      </right>
      <top style="medium">
        <color rgb="FF81A5E1"/>
      </top>
      <bottom style="medium">
        <color rgb="FFCADAE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74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44" fillId="18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0" fillId="4" borderId="15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2" fillId="4" borderId="18" applyNumberFormat="0" applyAlignment="0" applyProtection="0">
      <alignment vertical="center"/>
    </xf>
    <xf numFmtId="0" fontId="35" fillId="21" borderId="15" applyNumberFormat="0" applyAlignment="0" applyProtection="0">
      <alignment vertical="center"/>
    </xf>
    <xf numFmtId="0" fontId="7" fillId="36" borderId="19" applyNumberFormat="0" applyFont="0" applyAlignment="0" applyProtection="0">
      <alignment vertical="center"/>
    </xf>
    <xf numFmtId="0" fontId="28" fillId="0" borderId="0">
      <alignment vertical="center"/>
    </xf>
    <xf numFmtId="0" fontId="16" fillId="0" borderId="0"/>
    <xf numFmtId="0" fontId="7" fillId="0" borderId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0" fillId="4" borderId="15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2" fillId="4" borderId="18" applyNumberFormat="0" applyAlignment="0" applyProtection="0">
      <alignment vertical="center"/>
    </xf>
    <xf numFmtId="0" fontId="35" fillId="21" borderId="15" applyNumberFormat="0" applyAlignment="0" applyProtection="0">
      <alignment vertical="center"/>
    </xf>
    <xf numFmtId="0" fontId="7" fillId="36" borderId="19" applyNumberFormat="0" applyFont="0" applyAlignment="0" applyProtection="0">
      <alignment vertical="center"/>
    </xf>
    <xf numFmtId="0" fontId="46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8" fillId="4" borderId="15" applyNumberFormat="0" applyAlignment="0" applyProtection="0">
      <alignment vertical="center"/>
    </xf>
    <xf numFmtId="0" fontId="56" fillId="30" borderId="1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0" fillId="4" borderId="18" applyNumberFormat="0" applyAlignment="0" applyProtection="0">
      <alignment vertical="center"/>
    </xf>
    <xf numFmtId="0" fontId="53" fillId="21" borderId="15" applyNumberFormat="0" applyAlignment="0" applyProtection="0">
      <alignment vertical="center"/>
    </xf>
    <xf numFmtId="0" fontId="46" fillId="36" borderId="19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7" fillId="0" borderId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0" fillId="4" borderId="15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2" fillId="4" borderId="18" applyNumberFormat="0" applyAlignment="0" applyProtection="0">
      <alignment vertical="center"/>
    </xf>
    <xf numFmtId="0" fontId="35" fillId="21" borderId="15" applyNumberFormat="0" applyAlignment="0" applyProtection="0">
      <alignment vertical="center"/>
    </xf>
    <xf numFmtId="0" fontId="7" fillId="36" borderId="1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8" fillId="4" borderId="15" applyNumberFormat="0" applyAlignment="0" applyProtection="0">
      <alignment vertical="center"/>
    </xf>
    <xf numFmtId="0" fontId="58" fillId="4" borderId="15" applyNumberFormat="0" applyAlignment="0" applyProtection="0">
      <alignment vertical="center"/>
    </xf>
    <xf numFmtId="0" fontId="56" fillId="30" borderId="16" applyNumberFormat="0" applyAlignment="0" applyProtection="0">
      <alignment vertical="center"/>
    </xf>
    <xf numFmtId="0" fontId="56" fillId="30" borderId="1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0" fillId="4" borderId="18" applyNumberFormat="0" applyAlignment="0" applyProtection="0">
      <alignment vertical="center"/>
    </xf>
    <xf numFmtId="0" fontId="60" fillId="4" borderId="18" applyNumberFormat="0" applyAlignment="0" applyProtection="0">
      <alignment vertical="center"/>
    </xf>
    <xf numFmtId="0" fontId="53" fillId="21" borderId="15" applyNumberFormat="0" applyAlignment="0" applyProtection="0">
      <alignment vertical="center"/>
    </xf>
    <xf numFmtId="0" fontId="53" fillId="21" borderId="15" applyNumberFormat="0" applyAlignment="0" applyProtection="0">
      <alignment vertical="center"/>
    </xf>
    <xf numFmtId="0" fontId="46" fillId="36" borderId="19" applyNumberFormat="0" applyFont="0" applyAlignment="0" applyProtection="0">
      <alignment vertical="center"/>
    </xf>
    <xf numFmtId="0" fontId="46" fillId="36" borderId="19" applyNumberFormat="0" applyFont="0" applyAlignment="0" applyProtection="0">
      <alignment vertical="center"/>
    </xf>
    <xf numFmtId="0" fontId="49" fillId="0" borderId="0">
      <alignment vertical="center"/>
    </xf>
    <xf numFmtId="0" fontId="1" fillId="0" borderId="0">
      <alignment vertical="center"/>
    </xf>
  </cellStyleXfs>
  <cellXfs count="313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11" fillId="4" borderId="5" xfId="1" applyFont="1" applyFill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6" xfId="0" applyFont="1" applyBorder="1" applyAlignment="1"/>
    <xf numFmtId="0" fontId="13" fillId="4" borderId="5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/>
    <xf numFmtId="178" fontId="12" fillId="3" borderId="1" xfId="0" applyNumberFormat="1" applyFont="1" applyFill="1" applyBorder="1" applyAlignment="1"/>
    <xf numFmtId="0" fontId="15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/>
    </xf>
    <xf numFmtId="178" fontId="15" fillId="6" borderId="1" xfId="0" applyNumberFormat="1" applyFont="1" applyFill="1" applyBorder="1" applyAlignment="1">
      <alignment horizontal="center" vertical="center" wrapText="1"/>
    </xf>
    <xf numFmtId="177" fontId="21" fillId="1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 wrapText="1"/>
    </xf>
    <xf numFmtId="178" fontId="15" fillId="5" borderId="1" xfId="0" applyNumberFormat="1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 vertical="center" wrapText="1"/>
    </xf>
    <xf numFmtId="178" fontId="15" fillId="5" borderId="1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178" fontId="10" fillId="5" borderId="6" xfId="0" applyNumberFormat="1" applyFont="1" applyFill="1" applyBorder="1" applyAlignment="1"/>
    <xf numFmtId="0" fontId="21" fillId="0" borderId="1" xfId="0" applyFont="1" applyBorder="1" applyAlignment="1">
      <alignment horizontal="center"/>
    </xf>
    <xf numFmtId="0" fontId="24" fillId="8" borderId="1" xfId="0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horizontal="center" vertical="center"/>
    </xf>
    <xf numFmtId="0" fontId="24" fillId="5" borderId="1" xfId="1" applyFont="1" applyFill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/>
    </xf>
    <xf numFmtId="177" fontId="0" fillId="0" borderId="0" xfId="0" applyNumberFormat="1">
      <alignment vertical="center"/>
    </xf>
    <xf numFmtId="0" fontId="25" fillId="1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178" fontId="15" fillId="5" borderId="1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8" fontId="16" fillId="5" borderId="1" xfId="0" applyNumberFormat="1" applyFont="1" applyFill="1" applyBorder="1" applyAlignment="1">
      <alignment horizontal="left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/>
    </xf>
    <xf numFmtId="177" fontId="22" fillId="12" borderId="1" xfId="0" applyNumberFormat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178" fontId="18" fillId="5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178" fontId="18" fillId="6" borderId="1" xfId="0" applyNumberFormat="1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/>
    </xf>
    <xf numFmtId="177" fontId="21" fillId="8" borderId="1" xfId="0" applyNumberFormat="1" applyFont="1" applyFill="1" applyBorder="1" applyAlignment="1">
      <alignment horizontal="center" vertical="center"/>
    </xf>
    <xf numFmtId="177" fontId="21" fillId="0" borderId="2" xfId="0" applyNumberFormat="1" applyFont="1" applyBorder="1" applyAlignment="1">
      <alignment horizontal="center"/>
    </xf>
    <xf numFmtId="0" fontId="23" fillId="8" borderId="1" xfId="0" applyFont="1" applyFill="1" applyBorder="1">
      <alignment vertical="center"/>
    </xf>
    <xf numFmtId="0" fontId="18" fillId="5" borderId="1" xfId="0" applyFont="1" applyFill="1" applyBorder="1" applyAlignment="1">
      <alignment horizontal="left" vertical="center" wrapText="1"/>
    </xf>
    <xf numFmtId="0" fontId="18" fillId="5" borderId="2" xfId="0" applyFont="1" applyFill="1" applyBorder="1" applyAlignment="1">
      <alignment horizontal="left" vertical="center" wrapText="1"/>
    </xf>
    <xf numFmtId="0" fontId="17" fillId="0" borderId="6" xfId="0" applyFont="1" applyBorder="1" applyAlignment="1"/>
    <xf numFmtId="178" fontId="17" fillId="0" borderId="6" xfId="0" applyNumberFormat="1" applyFont="1" applyBorder="1" applyAlignment="1"/>
    <xf numFmtId="178" fontId="17" fillId="5" borderId="6" xfId="0" applyNumberFormat="1" applyFont="1" applyFill="1" applyBorder="1" applyAlignment="1"/>
    <xf numFmtId="177" fontId="21" fillId="13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 wrapText="1"/>
    </xf>
    <xf numFmtId="178" fontId="16" fillId="5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left" vertical="center" wrapText="1"/>
    </xf>
    <xf numFmtId="178" fontId="15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25" fillId="15" borderId="10" xfId="47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78" fontId="15" fillId="5" borderId="1" xfId="0" applyNumberFormat="1" applyFont="1" applyFill="1" applyBorder="1" applyAlignment="1">
      <alignment horizontal="center" vertical="center" wrapText="1"/>
    </xf>
    <xf numFmtId="178" fontId="16" fillId="5" borderId="1" xfId="0" applyNumberFormat="1" applyFont="1" applyFill="1" applyBorder="1" applyAlignment="1">
      <alignment horizontal="center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177" fontId="21" fillId="9" borderId="7" xfId="0" applyNumberFormat="1" applyFont="1" applyFill="1" applyBorder="1" applyAlignment="1">
      <alignment horizontal="center" vertical="center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24" fillId="37" borderId="1" xfId="90" applyFont="1" applyFill="1" applyBorder="1" applyAlignment="1">
      <alignment horizontal="center" vertical="center"/>
    </xf>
    <xf numFmtId="0" fontId="24" fillId="8" borderId="1" xfId="90" applyFont="1" applyFill="1" applyBorder="1" applyAlignment="1">
      <alignment horizontal="center" vertical="center"/>
    </xf>
    <xf numFmtId="176" fontId="24" fillId="8" borderId="1" xfId="90" applyNumberFormat="1" applyFont="1" applyFill="1" applyBorder="1" applyAlignment="1">
      <alignment horizontal="center" vertical="center"/>
    </xf>
    <xf numFmtId="0" fontId="24" fillId="37" borderId="3" xfId="90" applyFont="1" applyFill="1" applyBorder="1" applyAlignment="1">
      <alignment horizontal="center" vertical="center"/>
    </xf>
    <xf numFmtId="0" fontId="25" fillId="15" borderId="2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4" fillId="37" borderId="7" xfId="90" applyFont="1" applyFill="1" applyBorder="1" applyAlignment="1">
      <alignment horizontal="center" vertical="center"/>
    </xf>
    <xf numFmtId="0" fontId="24" fillId="37" borderId="21" xfId="90" applyFont="1" applyFill="1" applyBorder="1" applyAlignment="1">
      <alignment horizontal="center" vertical="center"/>
    </xf>
    <xf numFmtId="0" fontId="24" fillId="37" borderId="22" xfId="90" applyFont="1" applyFill="1" applyBorder="1" applyAlignment="1">
      <alignment horizontal="center" vertical="center"/>
    </xf>
    <xf numFmtId="0" fontId="18" fillId="0" borderId="1" xfId="9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18" fillId="0" borderId="21" xfId="90" applyFont="1" applyBorder="1" applyAlignment="1">
      <alignment horizontal="center" vertical="center"/>
    </xf>
    <xf numFmtId="0" fontId="66" fillId="0" borderId="22" xfId="0" applyFont="1" applyBorder="1" applyAlignment="1">
      <alignment horizontal="center" vertical="center"/>
    </xf>
    <xf numFmtId="0" fontId="18" fillId="0" borderId="7" xfId="9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177" fontId="21" fillId="9" borderId="1" xfId="0" applyNumberFormat="1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1" fillId="1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12" borderId="1" xfId="1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177" fontId="21" fillId="10" borderId="3" xfId="0" applyNumberFormat="1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177" fontId="21" fillId="13" borderId="26" xfId="0" applyNumberFormat="1" applyFont="1" applyFill="1" applyBorder="1" applyAlignment="1">
      <alignment horizontal="center" vertical="center"/>
    </xf>
    <xf numFmtId="0" fontId="67" fillId="0" borderId="26" xfId="0" applyFont="1" applyBorder="1" applyAlignment="1">
      <alignment horizontal="center" vertical="center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center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center" vertical="center" wrapText="1"/>
    </xf>
    <xf numFmtId="0" fontId="15" fillId="7" borderId="10" xfId="47" applyFont="1" applyFill="1" applyBorder="1" applyAlignment="1">
      <alignment horizontal="center" vertical="center" wrapText="1"/>
    </xf>
    <xf numFmtId="0" fontId="15" fillId="7" borderId="20" xfId="47" applyFont="1" applyFill="1" applyBorder="1" applyAlignment="1">
      <alignment horizontal="center" vertical="center" wrapText="1"/>
    </xf>
    <xf numFmtId="0" fontId="15" fillId="6" borderId="10" xfId="47" applyFont="1" applyFill="1" applyBorder="1" applyAlignment="1">
      <alignment horizontal="center" vertical="center" wrapText="1"/>
    </xf>
    <xf numFmtId="0" fontId="15" fillId="7" borderId="10" xfId="47" applyFont="1" applyFill="1" applyBorder="1" applyAlignment="1">
      <alignment horizontal="center" vertical="center" wrapText="1"/>
    </xf>
    <xf numFmtId="0" fontId="15" fillId="7" borderId="20" xfId="47" applyFont="1" applyFill="1" applyBorder="1" applyAlignment="1">
      <alignment horizontal="center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" xfId="47" applyFont="1" applyFill="1" applyBorder="1" applyAlignment="1">
      <alignment horizontal="left" vertical="center" wrapText="1"/>
    </xf>
    <xf numFmtId="0" fontId="15" fillId="7" borderId="1" xfId="47" applyFont="1" applyFill="1" applyBorder="1" applyAlignment="1">
      <alignment horizontal="left" vertical="center" wrapText="1"/>
    </xf>
    <xf numFmtId="0" fontId="15" fillId="7" borderId="2" xfId="47" applyFont="1" applyFill="1" applyBorder="1" applyAlignment="1">
      <alignment horizontal="left" vertical="center" wrapText="1"/>
    </xf>
    <xf numFmtId="0" fontId="25" fillId="15" borderId="1" xfId="47" applyFont="1" applyFill="1" applyBorder="1" applyAlignment="1">
      <alignment horizontal="left" vertical="center" wrapText="1"/>
    </xf>
    <xf numFmtId="0" fontId="15" fillId="6" borderId="2" xfId="47" applyFont="1" applyFill="1" applyBorder="1" applyAlignment="1">
      <alignment horizontal="left" vertical="center" wrapText="1"/>
    </xf>
    <xf numFmtId="0" fontId="15" fillId="6" borderId="1" xfId="47" applyFont="1" applyFill="1" applyBorder="1" applyAlignment="1">
      <alignment horizontal="left" vertical="center" wrapText="1"/>
    </xf>
    <xf numFmtId="0" fontId="15" fillId="7" borderId="1" xfId="47" applyFont="1" applyFill="1" applyBorder="1" applyAlignment="1">
      <alignment horizontal="left" vertical="center" wrapText="1"/>
    </xf>
    <xf numFmtId="0" fontId="15" fillId="7" borderId="2" xfId="47" applyFont="1" applyFill="1" applyBorder="1" applyAlignment="1">
      <alignment horizontal="left" vertical="center" wrapText="1"/>
    </xf>
    <xf numFmtId="0" fontId="25" fillId="15" borderId="1" xfId="47" applyFont="1" applyFill="1" applyBorder="1" applyAlignment="1">
      <alignment horizontal="left" vertical="center" wrapText="1"/>
    </xf>
    <xf numFmtId="0" fontId="15" fillId="6" borderId="2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39" borderId="1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horizontal="center" vertical="center"/>
    </xf>
    <xf numFmtId="0" fontId="24" fillId="37" borderId="1" xfId="139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15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6" xfId="47" applyFont="1" applyFill="1" applyBorder="1" applyAlignment="1">
      <alignment horizontal="left" vertical="center" wrapText="1"/>
    </xf>
    <xf numFmtId="0" fontId="15" fillId="7" borderId="6" xfId="47" applyFont="1" applyFill="1" applyBorder="1" applyAlignment="1">
      <alignment horizontal="left" vertical="center" wrapText="1"/>
    </xf>
    <xf numFmtId="0" fontId="15" fillId="6" borderId="6" xfId="47" applyFont="1" applyFill="1" applyBorder="1" applyAlignment="1">
      <alignment horizontal="left" vertical="center" wrapText="1"/>
    </xf>
    <xf numFmtId="0" fontId="15" fillId="7" borderId="6" xfId="47" applyFont="1" applyFill="1" applyBorder="1" applyAlignment="1">
      <alignment horizontal="left" vertical="center" wrapText="1"/>
    </xf>
    <xf numFmtId="0" fontId="25" fillId="15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7" borderId="20" xfId="47" applyFont="1" applyFill="1" applyBorder="1" applyAlignment="1">
      <alignment horizontal="left" vertical="center" wrapText="1"/>
    </xf>
    <xf numFmtId="0" fontId="15" fillId="6" borderId="10" xfId="47" applyFont="1" applyFill="1" applyBorder="1" applyAlignment="1">
      <alignment horizontal="left" vertical="center" wrapText="1"/>
    </xf>
    <xf numFmtId="0" fontId="15" fillId="7" borderId="10" xfId="47" applyFont="1" applyFill="1" applyBorder="1" applyAlignment="1">
      <alignment horizontal="left" vertical="center" wrapText="1"/>
    </xf>
    <xf numFmtId="0" fontId="15" fillId="6" borderId="20" xfId="47" applyFont="1" applyFill="1" applyBorder="1" applyAlignment="1">
      <alignment horizontal="left" vertical="center" wrapText="1"/>
    </xf>
    <xf numFmtId="0" fontId="25" fillId="5" borderId="10" xfId="273" applyFont="1" applyFill="1" applyBorder="1" applyAlignment="1">
      <alignment horizontal="center" vertical="center" wrapText="1"/>
    </xf>
    <xf numFmtId="0" fontId="68" fillId="5" borderId="10" xfId="273" applyFont="1" applyFill="1" applyBorder="1" applyAlignment="1">
      <alignment horizontal="center" vertical="center" wrapText="1"/>
    </xf>
    <xf numFmtId="0" fontId="68" fillId="5" borderId="20" xfId="273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22" fillId="8" borderId="2" xfId="1" applyFont="1" applyFill="1" applyBorder="1" applyAlignment="1">
      <alignment horizontal="center" vertical="center" wrapText="1"/>
    </xf>
    <xf numFmtId="0" fontId="22" fillId="8" borderId="23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27" xfId="1" applyFont="1" applyFill="1" applyBorder="1" applyAlignment="1">
      <alignment horizontal="center" vertical="center" wrapText="1"/>
    </xf>
    <xf numFmtId="0" fontId="22" fillId="8" borderId="28" xfId="1" applyFont="1" applyFill="1" applyBorder="1" applyAlignment="1">
      <alignment horizontal="center" vertical="center" wrapText="1"/>
    </xf>
    <xf numFmtId="0" fontId="22" fillId="8" borderId="26" xfId="1" applyFont="1" applyFill="1" applyBorder="1" applyAlignment="1">
      <alignment horizontal="center" vertical="center" wrapText="1"/>
    </xf>
    <xf numFmtId="0" fontId="22" fillId="8" borderId="7" xfId="1" applyFont="1" applyFill="1" applyBorder="1" applyAlignment="1">
      <alignment horizontal="center" vertical="center" wrapText="1"/>
    </xf>
    <xf numFmtId="0" fontId="22" fillId="8" borderId="3" xfId="1" applyFont="1" applyFill="1" applyBorder="1" applyAlignment="1">
      <alignment horizontal="center" vertical="center" wrapText="1"/>
    </xf>
    <xf numFmtId="0" fontId="24" fillId="38" borderId="4" xfId="90" applyFont="1" applyFill="1" applyBorder="1" applyAlignment="1">
      <alignment horizontal="center" vertical="center"/>
    </xf>
    <xf numFmtId="0" fontId="24" fillId="38" borderId="7" xfId="90" applyFont="1" applyFill="1" applyBorder="1" applyAlignment="1">
      <alignment horizontal="center" vertical="center"/>
    </xf>
    <xf numFmtId="0" fontId="24" fillId="38" borderId="3" xfId="90" applyFont="1" applyFill="1" applyBorder="1" applyAlignment="1">
      <alignment horizontal="center" vertical="center"/>
    </xf>
    <xf numFmtId="0" fontId="24" fillId="38" borderId="24" xfId="90" applyFont="1" applyFill="1" applyBorder="1" applyAlignment="1">
      <alignment horizontal="center" vertical="center"/>
    </xf>
    <xf numFmtId="0" fontId="24" fillId="38" borderId="25" xfId="90" applyFont="1" applyFill="1" applyBorder="1" applyAlignment="1">
      <alignment horizontal="center" vertical="center"/>
    </xf>
  </cellXfs>
  <cellStyles count="274">
    <cellStyle name="20% - 强调文字颜色 1 2" xfId="4"/>
    <cellStyle name="20% - 强调文字颜色 1 2 2" xfId="187"/>
    <cellStyle name="20% - 强调文字颜色 1 3" xfId="49"/>
    <cellStyle name="20% - 强调文字颜色 1 3 2" xfId="188"/>
    <cellStyle name="20% - 强调文字颜色 1 4" xfId="91"/>
    <cellStyle name="20% - 强调文字颜色 1 4 2" xfId="140"/>
    <cellStyle name="20% - 强调文字颜色 2 2" xfId="5"/>
    <cellStyle name="20% - 强调文字颜色 2 2 2" xfId="189"/>
    <cellStyle name="20% - 强调文字颜色 2 3" xfId="50"/>
    <cellStyle name="20% - 强调文字颜色 2 3 2" xfId="190"/>
    <cellStyle name="20% - 强调文字颜色 2 4" xfId="92"/>
    <cellStyle name="20% - 强调文字颜色 2 4 2" xfId="141"/>
    <cellStyle name="20% - 强调文字颜色 3 2" xfId="6"/>
    <cellStyle name="20% - 强调文字颜色 3 2 2" xfId="191"/>
    <cellStyle name="20% - 强调文字颜色 3 3" xfId="51"/>
    <cellStyle name="20% - 强调文字颜色 3 3 2" xfId="192"/>
    <cellStyle name="20% - 强调文字颜色 3 4" xfId="93"/>
    <cellStyle name="20% - 强调文字颜色 3 4 2" xfId="142"/>
    <cellStyle name="20% - 强调文字颜色 4 2" xfId="7"/>
    <cellStyle name="20% - 强调文字颜色 4 2 2" xfId="193"/>
    <cellStyle name="20% - 强调文字颜色 4 3" xfId="52"/>
    <cellStyle name="20% - 强调文字颜色 4 3 2" xfId="194"/>
    <cellStyle name="20% - 强调文字颜色 4 4" xfId="94"/>
    <cellStyle name="20% - 强调文字颜色 4 4 2" xfId="143"/>
    <cellStyle name="20% - 强调文字颜色 5 2" xfId="8"/>
    <cellStyle name="20% - 强调文字颜色 5 2 2" xfId="195"/>
    <cellStyle name="20% - 强调文字颜色 5 3" xfId="53"/>
    <cellStyle name="20% - 强调文字颜色 5 3 2" xfId="196"/>
    <cellStyle name="20% - 强调文字颜色 5 4" xfId="95"/>
    <cellStyle name="20% - 强调文字颜色 5 4 2" xfId="144"/>
    <cellStyle name="20% - 强调文字颜色 6 2" xfId="9"/>
    <cellStyle name="20% - 强调文字颜色 6 2 2" xfId="197"/>
    <cellStyle name="20% - 强调文字颜色 6 3" xfId="54"/>
    <cellStyle name="20% - 强调文字颜色 6 3 2" xfId="198"/>
    <cellStyle name="20% - 强调文字颜色 6 4" xfId="96"/>
    <cellStyle name="20% - 强调文字颜色 6 4 2" xfId="145"/>
    <cellStyle name="40% - 强调文字颜色 1 2" xfId="10"/>
    <cellStyle name="40% - 强调文字颜色 1 2 2" xfId="199"/>
    <cellStyle name="40% - 强调文字颜色 1 3" xfId="55"/>
    <cellStyle name="40% - 强调文字颜色 1 3 2" xfId="200"/>
    <cellStyle name="40% - 强调文字颜色 1 4" xfId="97"/>
    <cellStyle name="40% - 强调文字颜色 1 4 2" xfId="146"/>
    <cellStyle name="40% - 强调文字颜色 2 2" xfId="11"/>
    <cellStyle name="40% - 强调文字颜色 2 2 2" xfId="201"/>
    <cellStyle name="40% - 强调文字颜色 2 3" xfId="56"/>
    <cellStyle name="40% - 强调文字颜色 2 3 2" xfId="202"/>
    <cellStyle name="40% - 强调文字颜色 2 4" xfId="98"/>
    <cellStyle name="40% - 强调文字颜色 2 4 2" xfId="147"/>
    <cellStyle name="40% - 强调文字颜色 3 2" xfId="12"/>
    <cellStyle name="40% - 强调文字颜色 3 2 2" xfId="203"/>
    <cellStyle name="40% - 强调文字颜色 3 3" xfId="57"/>
    <cellStyle name="40% - 强调文字颜色 3 3 2" xfId="204"/>
    <cellStyle name="40% - 强调文字颜色 3 4" xfId="99"/>
    <cellStyle name="40% - 强调文字颜色 3 4 2" xfId="148"/>
    <cellStyle name="40% - 强调文字颜色 4 2" xfId="13"/>
    <cellStyle name="40% - 强调文字颜色 4 2 2" xfId="205"/>
    <cellStyle name="40% - 强调文字颜色 4 3" xfId="58"/>
    <cellStyle name="40% - 强调文字颜色 4 3 2" xfId="206"/>
    <cellStyle name="40% - 强调文字颜色 4 4" xfId="100"/>
    <cellStyle name="40% - 强调文字颜色 4 4 2" xfId="149"/>
    <cellStyle name="40% - 强调文字颜色 5 2" xfId="14"/>
    <cellStyle name="40% - 强调文字颜色 5 2 2" xfId="207"/>
    <cellStyle name="40% - 强调文字颜色 5 3" xfId="59"/>
    <cellStyle name="40% - 强调文字颜色 5 3 2" xfId="208"/>
    <cellStyle name="40% - 强调文字颜色 5 4" xfId="101"/>
    <cellStyle name="40% - 强调文字颜色 5 4 2" xfId="150"/>
    <cellStyle name="40% - 强调文字颜色 6 2" xfId="15"/>
    <cellStyle name="40% - 强调文字颜色 6 2 2" xfId="209"/>
    <cellStyle name="40% - 强调文字颜色 6 3" xfId="60"/>
    <cellStyle name="40% - 强调文字颜色 6 3 2" xfId="210"/>
    <cellStyle name="40% - 强调文字颜色 6 4" xfId="102"/>
    <cellStyle name="40% - 强调文字颜色 6 4 2" xfId="151"/>
    <cellStyle name="60% - 强调文字颜色 1 2" xfId="16"/>
    <cellStyle name="60% - 强调文字颜色 1 2 2" xfId="211"/>
    <cellStyle name="60% - 强调文字颜色 1 3" xfId="61"/>
    <cellStyle name="60% - 强调文字颜色 1 3 2" xfId="212"/>
    <cellStyle name="60% - 强调文字颜色 1 4" xfId="103"/>
    <cellStyle name="60% - 强调文字颜色 1 4 2" xfId="152"/>
    <cellStyle name="60% - 强调文字颜色 2 2" xfId="17"/>
    <cellStyle name="60% - 强调文字颜色 2 2 2" xfId="213"/>
    <cellStyle name="60% - 强调文字颜色 2 3" xfId="62"/>
    <cellStyle name="60% - 强调文字颜色 2 3 2" xfId="214"/>
    <cellStyle name="60% - 强调文字颜色 2 4" xfId="104"/>
    <cellStyle name="60% - 强调文字颜色 2 4 2" xfId="153"/>
    <cellStyle name="60% - 强调文字颜色 3 2" xfId="18"/>
    <cellStyle name="60% - 强调文字颜色 3 2 2" xfId="215"/>
    <cellStyle name="60% - 强调文字颜色 3 3" xfId="63"/>
    <cellStyle name="60% - 强调文字颜色 3 3 2" xfId="216"/>
    <cellStyle name="60% - 强调文字颜色 3 4" xfId="105"/>
    <cellStyle name="60% - 强调文字颜色 3 4 2" xfId="154"/>
    <cellStyle name="60% - 强调文字颜色 4 2" xfId="19"/>
    <cellStyle name="60% - 强调文字颜色 4 2 2" xfId="217"/>
    <cellStyle name="60% - 强调文字颜色 4 3" xfId="64"/>
    <cellStyle name="60% - 强调文字颜色 4 3 2" xfId="218"/>
    <cellStyle name="60% - 强调文字颜色 4 4" xfId="106"/>
    <cellStyle name="60% - 强调文字颜色 4 4 2" xfId="155"/>
    <cellStyle name="60% - 强调文字颜色 5 2" xfId="20"/>
    <cellStyle name="60% - 强调文字颜色 5 2 2" xfId="219"/>
    <cellStyle name="60% - 强调文字颜色 5 3" xfId="65"/>
    <cellStyle name="60% - 强调文字颜色 5 3 2" xfId="220"/>
    <cellStyle name="60% - 强调文字颜色 5 4" xfId="107"/>
    <cellStyle name="60% - 强调文字颜色 5 4 2" xfId="156"/>
    <cellStyle name="60% - 强调文字颜色 6 2" xfId="21"/>
    <cellStyle name="60% - 强调文字颜色 6 2 2" xfId="221"/>
    <cellStyle name="60% - 强调文字颜色 6 3" xfId="66"/>
    <cellStyle name="60% - 强调文字颜色 6 3 2" xfId="222"/>
    <cellStyle name="60% - 强调文字颜色 6 4" xfId="108"/>
    <cellStyle name="60% - 强调文字颜色 6 4 2" xfId="157"/>
    <cellStyle name="标题 1 2" xfId="23"/>
    <cellStyle name="标题 1 2 2" xfId="223"/>
    <cellStyle name="标题 1 3" xfId="68"/>
    <cellStyle name="标题 1 3 2" xfId="224"/>
    <cellStyle name="标题 1 4" xfId="110"/>
    <cellStyle name="标题 1 4 2" xfId="159"/>
    <cellStyle name="标题 2 2" xfId="24"/>
    <cellStyle name="标题 2 2 2" xfId="225"/>
    <cellStyle name="标题 2 3" xfId="69"/>
    <cellStyle name="标题 2 3 2" xfId="226"/>
    <cellStyle name="标题 2 4" xfId="111"/>
    <cellStyle name="标题 2 4 2" xfId="160"/>
    <cellStyle name="标题 3 2" xfId="25"/>
    <cellStyle name="标题 3 2 2" xfId="227"/>
    <cellStyle name="标题 3 3" xfId="70"/>
    <cellStyle name="标题 3 3 2" xfId="228"/>
    <cellStyle name="标题 3 4" xfId="112"/>
    <cellStyle name="标题 3 4 2" xfId="161"/>
    <cellStyle name="标题 4 2" xfId="26"/>
    <cellStyle name="标题 4 2 2" xfId="229"/>
    <cellStyle name="标题 4 3" xfId="71"/>
    <cellStyle name="标题 4 3 2" xfId="230"/>
    <cellStyle name="标题 4 4" xfId="113"/>
    <cellStyle name="标题 4 4 2" xfId="162"/>
    <cellStyle name="标题 5" xfId="22"/>
    <cellStyle name="标题 5 2" xfId="231"/>
    <cellStyle name="标题 6" xfId="67"/>
    <cellStyle name="标题 6 2" xfId="232"/>
    <cellStyle name="标题 7" xfId="109"/>
    <cellStyle name="标题 7 2" xfId="158"/>
    <cellStyle name="差 2" xfId="27"/>
    <cellStyle name="差 2 2" xfId="233"/>
    <cellStyle name="差 3" xfId="72"/>
    <cellStyle name="差 3 2" xfId="234"/>
    <cellStyle name="差 4" xfId="114"/>
    <cellStyle name="差 4 2" xfId="163"/>
    <cellStyle name="常规" xfId="0" builtinId="0"/>
    <cellStyle name="常规 10" xfId="134"/>
    <cellStyle name="常规 10 2" xfId="183"/>
    <cellStyle name="常规 11" xfId="137"/>
    <cellStyle name="常规 12" xfId="186"/>
    <cellStyle name="常规 13" xfId="273"/>
    <cellStyle name="常规 2" xfId="1"/>
    <cellStyle name="常规 2 2" xfId="28"/>
    <cellStyle name="常规 3" xfId="46"/>
    <cellStyle name="常规 3 2" xfId="132"/>
    <cellStyle name="常规 3 2 2" xfId="181"/>
    <cellStyle name="常规 3 2 3" xfId="272"/>
    <cellStyle name="常规 3 3" xfId="135"/>
    <cellStyle name="常规 3 3 2" xfId="184"/>
    <cellStyle name="常规 3 4" xfId="138"/>
    <cellStyle name="常规 3 5" xfId="235"/>
    <cellStyle name="常规 4" xfId="3"/>
    <cellStyle name="常规 4 2" xfId="136"/>
    <cellStyle name="常规 4 2 2" xfId="185"/>
    <cellStyle name="常规 5" xfId="48"/>
    <cellStyle name="常规 5 2" xfId="236"/>
    <cellStyle name="常规 6" xfId="2"/>
    <cellStyle name="常规 6 2" xfId="237"/>
    <cellStyle name="常规 7" xfId="47"/>
    <cellStyle name="常规 8" xfId="90"/>
    <cellStyle name="常规 8 2" xfId="139"/>
    <cellStyle name="常规 9" xfId="133"/>
    <cellStyle name="常规 9 2" xfId="182"/>
    <cellStyle name="好 2" xfId="29"/>
    <cellStyle name="好 2 2" xfId="238"/>
    <cellStyle name="好 3" xfId="73"/>
    <cellStyle name="好 3 2" xfId="239"/>
    <cellStyle name="好 4" xfId="115"/>
    <cellStyle name="好 4 2" xfId="164"/>
    <cellStyle name="汇总 2" xfId="30"/>
    <cellStyle name="汇总 2 2" xfId="240"/>
    <cellStyle name="汇总 3" xfId="74"/>
    <cellStyle name="汇总 3 2" xfId="241"/>
    <cellStyle name="汇总 4" xfId="116"/>
    <cellStyle name="汇总 4 2" xfId="165"/>
    <cellStyle name="计算 2" xfId="31"/>
    <cellStyle name="计算 2 2" xfId="242"/>
    <cellStyle name="计算 3" xfId="75"/>
    <cellStyle name="计算 3 2" xfId="243"/>
    <cellStyle name="计算 4" xfId="117"/>
    <cellStyle name="计算 4 2" xfId="166"/>
    <cellStyle name="检查单元格 2" xfId="32"/>
    <cellStyle name="检查单元格 2 2" xfId="244"/>
    <cellStyle name="检查单元格 3" xfId="76"/>
    <cellStyle name="检查单元格 3 2" xfId="245"/>
    <cellStyle name="检查单元格 4" xfId="118"/>
    <cellStyle name="检查单元格 4 2" xfId="167"/>
    <cellStyle name="解释性文本 2" xfId="33"/>
    <cellStyle name="解释性文本 2 2" xfId="246"/>
    <cellStyle name="解释性文本 3" xfId="77"/>
    <cellStyle name="解释性文本 3 2" xfId="247"/>
    <cellStyle name="解释性文本 4" xfId="119"/>
    <cellStyle name="解释性文本 4 2" xfId="168"/>
    <cellStyle name="警告文本 2" xfId="34"/>
    <cellStyle name="警告文本 2 2" xfId="248"/>
    <cellStyle name="警告文本 3" xfId="78"/>
    <cellStyle name="警告文本 3 2" xfId="249"/>
    <cellStyle name="警告文本 4" xfId="120"/>
    <cellStyle name="警告文本 4 2" xfId="169"/>
    <cellStyle name="链接单元格 2" xfId="35"/>
    <cellStyle name="链接单元格 2 2" xfId="250"/>
    <cellStyle name="链接单元格 3" xfId="79"/>
    <cellStyle name="链接单元格 3 2" xfId="251"/>
    <cellStyle name="链接单元格 4" xfId="121"/>
    <cellStyle name="链接单元格 4 2" xfId="170"/>
    <cellStyle name="强调文字颜色 1 2" xfId="36"/>
    <cellStyle name="强调文字颜色 1 2 2" xfId="252"/>
    <cellStyle name="强调文字颜色 1 3" xfId="80"/>
    <cellStyle name="强调文字颜色 1 3 2" xfId="253"/>
    <cellStyle name="强调文字颜色 1 4" xfId="122"/>
    <cellStyle name="强调文字颜色 1 4 2" xfId="171"/>
    <cellStyle name="强调文字颜色 2 2" xfId="37"/>
    <cellStyle name="强调文字颜色 2 2 2" xfId="254"/>
    <cellStyle name="强调文字颜色 2 3" xfId="81"/>
    <cellStyle name="强调文字颜色 2 3 2" xfId="255"/>
    <cellStyle name="强调文字颜色 2 4" xfId="123"/>
    <cellStyle name="强调文字颜色 2 4 2" xfId="172"/>
    <cellStyle name="强调文字颜色 3 2" xfId="38"/>
    <cellStyle name="强调文字颜色 3 2 2" xfId="256"/>
    <cellStyle name="强调文字颜色 3 3" xfId="82"/>
    <cellStyle name="强调文字颜色 3 3 2" xfId="257"/>
    <cellStyle name="强调文字颜色 3 4" xfId="124"/>
    <cellStyle name="强调文字颜色 3 4 2" xfId="173"/>
    <cellStyle name="强调文字颜色 4 2" xfId="39"/>
    <cellStyle name="强调文字颜色 4 2 2" xfId="258"/>
    <cellStyle name="强调文字颜色 4 3" xfId="83"/>
    <cellStyle name="强调文字颜色 4 3 2" xfId="259"/>
    <cellStyle name="强调文字颜色 4 4" xfId="125"/>
    <cellStyle name="强调文字颜色 4 4 2" xfId="174"/>
    <cellStyle name="强调文字颜色 5 2" xfId="40"/>
    <cellStyle name="强调文字颜色 5 2 2" xfId="260"/>
    <cellStyle name="强调文字颜色 5 3" xfId="84"/>
    <cellStyle name="强调文字颜色 5 3 2" xfId="261"/>
    <cellStyle name="强调文字颜色 5 4" xfId="126"/>
    <cellStyle name="强调文字颜色 5 4 2" xfId="175"/>
    <cellStyle name="强调文字颜色 6 2" xfId="41"/>
    <cellStyle name="强调文字颜色 6 2 2" xfId="262"/>
    <cellStyle name="强调文字颜色 6 3" xfId="85"/>
    <cellStyle name="强调文字颜色 6 3 2" xfId="263"/>
    <cellStyle name="强调文字颜色 6 4" xfId="127"/>
    <cellStyle name="强调文字颜色 6 4 2" xfId="176"/>
    <cellStyle name="适中 2" xfId="42"/>
    <cellStyle name="适中 2 2" xfId="264"/>
    <cellStyle name="适中 3" xfId="86"/>
    <cellStyle name="适中 3 2" xfId="265"/>
    <cellStyle name="适中 4" xfId="128"/>
    <cellStyle name="适中 4 2" xfId="177"/>
    <cellStyle name="输出 2" xfId="43"/>
    <cellStyle name="输出 2 2" xfId="266"/>
    <cellStyle name="输出 3" xfId="87"/>
    <cellStyle name="输出 3 2" xfId="267"/>
    <cellStyle name="输出 4" xfId="129"/>
    <cellStyle name="输出 4 2" xfId="178"/>
    <cellStyle name="输入 2" xfId="44"/>
    <cellStyle name="输入 2 2" xfId="268"/>
    <cellStyle name="输入 3" xfId="88"/>
    <cellStyle name="输入 3 2" xfId="269"/>
    <cellStyle name="输入 4" xfId="130"/>
    <cellStyle name="输入 4 2" xfId="179"/>
    <cellStyle name="注释 2" xfId="45"/>
    <cellStyle name="注释 2 2" xfId="270"/>
    <cellStyle name="注释 3" xfId="89"/>
    <cellStyle name="注释 3 2" xfId="271"/>
    <cellStyle name="注释 4" xfId="131"/>
    <cellStyle name="注释 4 2" xfId="180"/>
  </cellStyles>
  <dxfs count="0"/>
  <tableStyles count="0" defaultTableStyle="TableStyleMedium2" defaultPivotStyle="PivotStyleLight16"/>
  <colors>
    <mruColors>
      <color rgb="FFCC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8"/>
  <sheetViews>
    <sheetView tabSelected="1" workbookViewId="0">
      <selection activeCell="D4" sqref="D4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1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110</v>
      </c>
      <c r="C1" s="298"/>
      <c r="D1" s="298"/>
      <c r="E1" s="298"/>
      <c r="F1" s="299"/>
      <c r="H1" s="30" t="s">
        <v>116</v>
      </c>
      <c r="I1" s="297" t="s">
        <v>110</v>
      </c>
      <c r="J1" s="298"/>
      <c r="K1" s="298"/>
      <c r="L1" s="298"/>
      <c r="M1" s="299"/>
    </row>
    <row r="2" spans="1:13" ht="33">
      <c r="A2" s="30" t="s">
        <v>111</v>
      </c>
      <c r="B2" s="42" t="s">
        <v>405</v>
      </c>
      <c r="C2" s="206" t="s">
        <v>421</v>
      </c>
      <c r="D2" s="206" t="s">
        <v>417</v>
      </c>
      <c r="E2" s="43" t="s">
        <v>112</v>
      </c>
      <c r="F2" s="44" t="s">
        <v>108</v>
      </c>
      <c r="H2" s="30" t="s">
        <v>111</v>
      </c>
      <c r="I2" s="42" t="s">
        <v>33</v>
      </c>
      <c r="J2" s="206" t="str">
        <f>C2</f>
        <v>2.27新增</v>
      </c>
      <c r="K2" s="206" t="str">
        <f>D2</f>
        <v>2.28新增</v>
      </c>
      <c r="L2" s="43" t="s">
        <v>112</v>
      </c>
      <c r="M2" s="44" t="s">
        <v>108</v>
      </c>
    </row>
    <row r="3" spans="1:13" ht="15" customHeight="1">
      <c r="A3" s="28" t="s">
        <v>1</v>
      </c>
      <c r="B3" s="41">
        <f>非包月付费用户数!D3</f>
        <v>92</v>
      </c>
      <c r="C3" s="99">
        <v>0</v>
      </c>
      <c r="D3" s="45">
        <f>COUNTIFS(E39:E147,"安徽",F39:F147,"&gt;2014-1-31")</f>
        <v>0</v>
      </c>
      <c r="E3" s="40">
        <f>COUNTIFS(E39:E147,"安徽",F39:F147,"&lt;=2014-1-31")</f>
        <v>0</v>
      </c>
      <c r="F3" s="31">
        <f>D3/B3*10000</f>
        <v>0</v>
      </c>
      <c r="H3" s="28" t="s">
        <v>1</v>
      </c>
      <c r="I3" s="41">
        <f>B3</f>
        <v>92</v>
      </c>
      <c r="J3" s="99">
        <v>0</v>
      </c>
      <c r="K3" s="45">
        <f>COUNTIFS(K39:K147,"安徽",L39:L147,"&gt;2014-1-31")</f>
        <v>0</v>
      </c>
      <c r="L3" s="40">
        <f>COUNTIFS(K39:K147,"安徽",L39:L147,"&lt;=2014-1-31")</f>
        <v>0</v>
      </c>
      <c r="M3" s="31">
        <f>K3/I3*10000</f>
        <v>0</v>
      </c>
    </row>
    <row r="4" spans="1:13" ht="15" customHeight="1">
      <c r="A4" s="28" t="s">
        <v>2</v>
      </c>
      <c r="B4" s="41">
        <f>非包月付费用户数!D4</f>
        <v>4</v>
      </c>
      <c r="C4" s="99">
        <v>0</v>
      </c>
      <c r="D4" s="45">
        <f>COUNTIFS(E39:E147,"北京",F39:F147,"&gt;2014-1-31")</f>
        <v>0</v>
      </c>
      <c r="E4" s="40">
        <f>COUNTIFS(E39:E147,"北京",F39:F147,"&lt;=2014-1-31")</f>
        <v>0</v>
      </c>
      <c r="F4" s="31">
        <f>IF(ISERROR(D4/B4)=TRUE,0,D4/B4)*10000</f>
        <v>0</v>
      </c>
      <c r="H4" s="28" t="s">
        <v>2</v>
      </c>
      <c r="I4" s="41">
        <f t="shared" ref="I4:I32" si="0">B4</f>
        <v>4</v>
      </c>
      <c r="J4" s="99">
        <v>0</v>
      </c>
      <c r="K4" s="45">
        <f>COUNTIFS(K39:K147,"北京",L39:L147,"&gt;2014-1-31")</f>
        <v>0</v>
      </c>
      <c r="L4" s="40">
        <f>COUNTIFS(K39:K147,"北京",L39:L147,"&lt;=2014-1-31")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非包月付费用户数!D5</f>
        <v>118</v>
      </c>
      <c r="C5" s="99">
        <v>0</v>
      </c>
      <c r="D5" s="45">
        <f>COUNTIFS(E39:E147,"福建",F39:F147,"&gt;2014-1-31")</f>
        <v>0</v>
      </c>
      <c r="E5" s="40">
        <f>COUNTIFS(E39:E147,"福建",F39:F147,"&lt;=2014-1-31")</f>
        <v>1</v>
      </c>
      <c r="F5" s="31">
        <f>IF(ISERROR(D5/B5)=TRUE,0,D5/B5)*10000</f>
        <v>0</v>
      </c>
      <c r="H5" s="28" t="s">
        <v>3</v>
      </c>
      <c r="I5" s="41">
        <f t="shared" si="0"/>
        <v>118</v>
      </c>
      <c r="J5" s="99">
        <v>0</v>
      </c>
      <c r="K5" s="45">
        <f>COUNTIFS(K39:K147,"福建",L39:L147,"&gt;2014-1-31")</f>
        <v>0</v>
      </c>
      <c r="L5" s="40">
        <f>COUNTIFS(K39:K147,"福建",L39:L147,"&lt;=2014-1-31")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非包月付费用户数!D6</f>
        <v>13</v>
      </c>
      <c r="C6" s="99">
        <v>0</v>
      </c>
      <c r="D6" s="45">
        <f>COUNTIFS(E39:E147,"甘肃",F39:F147,"&gt;2014-1-31")</f>
        <v>0</v>
      </c>
      <c r="E6" s="40">
        <f>COUNTIFS(E39:E147,"甘肃",F39:F147,"&lt;=2014-1-31")</f>
        <v>4</v>
      </c>
      <c r="F6" s="31">
        <f t="shared" ref="F6:F33" si="1">IF(ISERROR(D6/B6)=TRUE,0,D6/B6)*10000</f>
        <v>0</v>
      </c>
      <c r="H6" s="28" t="s">
        <v>4</v>
      </c>
      <c r="I6" s="41">
        <f t="shared" si="0"/>
        <v>13</v>
      </c>
      <c r="J6" s="99">
        <v>0</v>
      </c>
      <c r="K6" s="45">
        <f>COUNTIFS(K39:K147,"甘肃",L39:L147,"&gt;2014-1-31")</f>
        <v>0</v>
      </c>
      <c r="L6" s="40">
        <f>COUNTIFS(K39:K147,"甘肃",L39:L147,"&lt;=2014-1-31")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非包月付费用户数!D7</f>
        <v>10279</v>
      </c>
      <c r="C7" s="99">
        <v>0</v>
      </c>
      <c r="D7" s="45">
        <f>COUNTIFS(E39:E147,"广东",F39:F147,"&gt;2014-1-31")</f>
        <v>0</v>
      </c>
      <c r="E7" s="40">
        <f>COUNTIFS(E39:E147,"广东",F39:F147,"&lt;=2014-1-31")</f>
        <v>1</v>
      </c>
      <c r="F7" s="31">
        <f t="shared" si="1"/>
        <v>0</v>
      </c>
      <c r="H7" s="28" t="s">
        <v>5</v>
      </c>
      <c r="I7" s="41">
        <f t="shared" si="0"/>
        <v>10279</v>
      </c>
      <c r="J7" s="99">
        <v>0</v>
      </c>
      <c r="K7" s="45">
        <f>COUNTIFS(K39:K147,"广东",L39:L147,"&gt;2014-1-31")</f>
        <v>0</v>
      </c>
      <c r="L7" s="40">
        <f>COUNTIFS(K39:K147,"广东",L39:L147,"&lt;=2014-1-31")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非包月付费用户数!D8</f>
        <v>362</v>
      </c>
      <c r="C8" s="99">
        <v>15</v>
      </c>
      <c r="D8" s="45">
        <f>COUNTIFS(E39:E147,"广西",F39:F147,"&gt;2014-1-31")</f>
        <v>22</v>
      </c>
      <c r="E8" s="40">
        <f>COUNTIFS(E39:E147,"广西",F39:F147,"&lt;=2014-1-31")</f>
        <v>0</v>
      </c>
      <c r="F8" s="31">
        <f t="shared" si="1"/>
        <v>607.73480662983422</v>
      </c>
      <c r="H8" s="28" t="s">
        <v>6</v>
      </c>
      <c r="I8" s="41">
        <f t="shared" si="0"/>
        <v>362</v>
      </c>
      <c r="J8" s="99">
        <v>0</v>
      </c>
      <c r="K8" s="45">
        <f>COUNTIFS(K39:K147,"广西",L39:L147,"&gt;2014-1-31")</f>
        <v>0</v>
      </c>
      <c r="L8" s="40">
        <f>COUNTIFS(K39:K147,"广西",L39:L147,"&lt;=2014-1-31")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非包月付费用户数!D9</f>
        <v>156</v>
      </c>
      <c r="C9" s="99">
        <v>0</v>
      </c>
      <c r="D9" s="45">
        <f>COUNTIFS(E39:E147,"贵州",F39:F147,"&gt;2014-1-31")</f>
        <v>0</v>
      </c>
      <c r="E9" s="40">
        <f>COUNTIFS(E39:E147,"贵州",F39:F147,"&lt;=2014-1-31")</f>
        <v>1</v>
      </c>
      <c r="F9" s="31">
        <f t="shared" si="1"/>
        <v>0</v>
      </c>
      <c r="H9" s="28" t="s">
        <v>7</v>
      </c>
      <c r="I9" s="41">
        <f t="shared" si="0"/>
        <v>156</v>
      </c>
      <c r="J9" s="99">
        <v>1</v>
      </c>
      <c r="K9" s="45">
        <f>COUNTIFS(K39:K147,"贵州",L39:L147,"&gt;2014-1-31")</f>
        <v>1</v>
      </c>
      <c r="L9" s="40">
        <f>COUNTIFS(K39:K147,"贵州",L39:L147,"&lt;=2014-1-31")</f>
        <v>0</v>
      </c>
      <c r="M9" s="31">
        <f t="shared" si="2"/>
        <v>64.102564102564102</v>
      </c>
    </row>
    <row r="10" spans="1:13" ht="15" customHeight="1">
      <c r="A10" s="28" t="s">
        <v>8</v>
      </c>
      <c r="B10" s="41">
        <f>非包月付费用户数!D10</f>
        <v>370</v>
      </c>
      <c r="C10" s="99">
        <v>0</v>
      </c>
      <c r="D10" s="45">
        <f>COUNTIFS(E39:E147,"海南",F39:F147,"&gt;2014-1-31")</f>
        <v>0</v>
      </c>
      <c r="E10" s="40">
        <f>COUNTIFS(E39:E147,"海南",F39:F147,"&lt;=2014-1-31")</f>
        <v>1</v>
      </c>
      <c r="F10" s="31">
        <f t="shared" si="1"/>
        <v>0</v>
      </c>
      <c r="H10" s="28" t="s">
        <v>8</v>
      </c>
      <c r="I10" s="41">
        <f t="shared" si="0"/>
        <v>370</v>
      </c>
      <c r="J10" s="99">
        <v>0</v>
      </c>
      <c r="K10" s="45">
        <f>COUNTIFS(K39:K147,"海南",L39:L147,"&gt;2014-1-31")</f>
        <v>0</v>
      </c>
      <c r="L10" s="40">
        <f>COUNTIFS(K39:K147,"海南",L39:L147,"&lt;=2014-1-31")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非包月付费用户数!D11</f>
        <v>20</v>
      </c>
      <c r="C11" s="99">
        <v>0</v>
      </c>
      <c r="D11" s="45">
        <f>COUNTIFS(E39:E147,"河北",F39:F147,"&gt;2014-1-31")</f>
        <v>0</v>
      </c>
      <c r="E11" s="40">
        <f>COUNTIFS(E39:E147,"河北",F39:F147,"&lt;=2014-1-31")</f>
        <v>0</v>
      </c>
      <c r="F11" s="31">
        <f t="shared" si="1"/>
        <v>0</v>
      </c>
      <c r="H11" s="28" t="s">
        <v>9</v>
      </c>
      <c r="I11" s="41">
        <f t="shared" si="0"/>
        <v>20</v>
      </c>
      <c r="J11" s="99">
        <v>0</v>
      </c>
      <c r="K11" s="45">
        <f>COUNTIFS(K39:K147,"河北",L39:L147,"&gt;2014-1-31")</f>
        <v>0</v>
      </c>
      <c r="L11" s="40">
        <f>COUNTIFS(K39:K147,"河北",L39:L147,"&lt;=2014-1-31")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非包月付费用户数!D12</f>
        <v>229</v>
      </c>
      <c r="C12" s="99">
        <v>1</v>
      </c>
      <c r="D12" s="45">
        <f>COUNTIFS(E39:E147,"黑龙江",F39:F147,"&gt;2014-1-31")</f>
        <v>1</v>
      </c>
      <c r="E12" s="40">
        <f>COUNTIFS(E39:E147,"黑龙江",F39:F147,"&lt;=2014-1-31")</f>
        <v>5</v>
      </c>
      <c r="F12" s="31">
        <f t="shared" si="1"/>
        <v>43.668122270742359</v>
      </c>
      <c r="H12" s="28" t="s">
        <v>10</v>
      </c>
      <c r="I12" s="41">
        <f t="shared" si="0"/>
        <v>229</v>
      </c>
      <c r="J12" s="99">
        <v>1</v>
      </c>
      <c r="K12" s="45">
        <f>COUNTIFS(K39:K147,"黑龙江",L39:L147,"&gt;2014-1-31")</f>
        <v>1</v>
      </c>
      <c r="L12" s="40">
        <f>COUNTIFS(K39:K147,"黑龙江",L39:L147,"&lt;=2014-1-31")</f>
        <v>2</v>
      </c>
      <c r="M12" s="31">
        <f t="shared" si="2"/>
        <v>43.668122270742359</v>
      </c>
    </row>
    <row r="13" spans="1:13" ht="15" customHeight="1">
      <c r="A13" s="28" t="s">
        <v>11</v>
      </c>
      <c r="B13" s="41">
        <f>非包月付费用户数!D13</f>
        <v>3511</v>
      </c>
      <c r="C13" s="99">
        <v>1</v>
      </c>
      <c r="D13" s="45">
        <f>COUNTIFS(E39:E147,"湖南",F39:F147,"&gt;2014-1-31")</f>
        <v>1</v>
      </c>
      <c r="E13" s="40">
        <f>COUNTIFS(E39:E147,"湖南",F39:F147,"&lt;=2014-1-31")</f>
        <v>0</v>
      </c>
      <c r="F13" s="31">
        <f t="shared" si="1"/>
        <v>2.8481913984619767</v>
      </c>
      <c r="H13" s="28" t="s">
        <v>11</v>
      </c>
      <c r="I13" s="41">
        <f t="shared" si="0"/>
        <v>3511</v>
      </c>
      <c r="J13" s="99">
        <v>0</v>
      </c>
      <c r="K13" s="45">
        <f>COUNTIFS(K39:K147,"湖南",L39:L147,"&gt;2014-1-31")</f>
        <v>0</v>
      </c>
      <c r="L13" s="40">
        <f>COUNTIFS(K39:K147,"湖南",L39:L147,"&lt;=2014-1-31")</f>
        <v>0</v>
      </c>
      <c r="M13" s="31">
        <f t="shared" si="2"/>
        <v>0</v>
      </c>
    </row>
    <row r="14" spans="1:13" ht="15" customHeight="1">
      <c r="A14" s="28" t="s">
        <v>12</v>
      </c>
      <c r="B14" s="41">
        <f>非包月付费用户数!D14</f>
        <v>45</v>
      </c>
      <c r="C14" s="99">
        <v>0</v>
      </c>
      <c r="D14" s="45">
        <f>COUNTIFS(E39:E147,"吉林",F39:F147,"&gt;2014-1-31")</f>
        <v>0</v>
      </c>
      <c r="E14" s="40">
        <f>COUNTIFS(E39:E147,"吉林",F39:F147,"&lt;=2014-1-31")</f>
        <v>2</v>
      </c>
      <c r="F14" s="31">
        <f t="shared" si="1"/>
        <v>0</v>
      </c>
      <c r="H14" s="28" t="s">
        <v>12</v>
      </c>
      <c r="I14" s="41">
        <f t="shared" si="0"/>
        <v>45</v>
      </c>
      <c r="J14" s="99">
        <v>0</v>
      </c>
      <c r="K14" s="45">
        <f>COUNTIFS(K39:K147,"吉林",L39:L147,"&gt;2014-1-31")</f>
        <v>0</v>
      </c>
      <c r="L14" s="40">
        <f>COUNTIFS(K39:K147,"吉林",L39:L147,"&lt;=2014-1-31")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非包月付费用户数!D15</f>
        <v>2718</v>
      </c>
      <c r="C15" s="99">
        <v>1</v>
      </c>
      <c r="D15" s="45">
        <f>COUNTIFS(E39:E147,"江苏",F39:F147,"&gt;2014-1-31")</f>
        <v>1</v>
      </c>
      <c r="E15" s="40">
        <f>COUNTIFS(E39:E147,"江苏",F39:F147,"&lt;=2014-1-31")</f>
        <v>4</v>
      </c>
      <c r="F15" s="31">
        <f t="shared" si="1"/>
        <v>3.6791758646063282</v>
      </c>
      <c r="H15" s="28" t="s">
        <v>13</v>
      </c>
      <c r="I15" s="41">
        <f t="shared" si="0"/>
        <v>2718</v>
      </c>
      <c r="J15" s="99">
        <v>1</v>
      </c>
      <c r="K15" s="45">
        <f>COUNTIFS(K39:K147,"江苏",L39:L147,"&gt;2014-1-31")</f>
        <v>1</v>
      </c>
      <c r="L15" s="40">
        <f>COUNTIFS(K39:K147,"江苏",L39:L147,"&lt;=2014-1-31")</f>
        <v>0</v>
      </c>
      <c r="M15" s="31">
        <f t="shared" si="2"/>
        <v>3.6791758646063282</v>
      </c>
    </row>
    <row r="16" spans="1:13" ht="15" customHeight="1">
      <c r="A16" s="28" t="s">
        <v>14</v>
      </c>
      <c r="B16" s="41">
        <f>非包月付费用户数!D16</f>
        <v>9</v>
      </c>
      <c r="C16" s="99">
        <v>0</v>
      </c>
      <c r="D16" s="45">
        <f>COUNTIFS(E39:E147,"江西",F39:F147,"&gt;2014-1-31")</f>
        <v>0</v>
      </c>
      <c r="E16" s="40">
        <f>COUNTIFS(E39:E147,"江西",F39:F147,"&lt;=2014-1-31")</f>
        <v>0</v>
      </c>
      <c r="F16" s="31">
        <f t="shared" si="1"/>
        <v>0</v>
      </c>
      <c r="H16" s="28" t="s">
        <v>14</v>
      </c>
      <c r="I16" s="41">
        <f t="shared" si="0"/>
        <v>9</v>
      </c>
      <c r="J16" s="99">
        <v>0</v>
      </c>
      <c r="K16" s="45">
        <f>COUNTIFS(K39:K147,"江西",L39:L147,"&gt;2014-1-31")</f>
        <v>0</v>
      </c>
      <c r="L16" s="40">
        <f>COUNTIFS(K39:K147,"江西",L39:L147,"&lt;=2014-1-31")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非包月付费用户数!D17</f>
        <v>32</v>
      </c>
      <c r="C17" s="99">
        <v>0</v>
      </c>
      <c r="D17" s="45">
        <f>COUNTIFS(E39:E147,"辽宁",F39:F147,"&gt;2014-1-31")</f>
        <v>0</v>
      </c>
      <c r="E17" s="40">
        <f>COUNTIFS(E39:E147,"辽宁",F39:F147,"&lt;=2014-1-31")</f>
        <v>0</v>
      </c>
      <c r="F17" s="31">
        <f t="shared" si="1"/>
        <v>0</v>
      </c>
      <c r="H17" s="28" t="s">
        <v>15</v>
      </c>
      <c r="I17" s="41">
        <f t="shared" si="0"/>
        <v>32</v>
      </c>
      <c r="J17" s="99">
        <v>0</v>
      </c>
      <c r="K17" s="45">
        <f>COUNTIFS(K39:K147,"辽宁",L39:L147,"&gt;2014-1-31")</f>
        <v>0</v>
      </c>
      <c r="L17" s="40">
        <f>COUNTIFS(K39:K147,"辽宁",L39:L147,"&lt;=2014-1-31")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非包月付费用户数!D18</f>
        <v>47</v>
      </c>
      <c r="C18" s="99">
        <v>0</v>
      </c>
      <c r="D18" s="45">
        <f>COUNTIFS(E39:E147,"内蒙古",F39:F147,"&gt;2014-1-31")</f>
        <v>0</v>
      </c>
      <c r="E18" s="40">
        <f>COUNTIFS(E39:E147,"内蒙古",F39:F147,"&lt;=2014-1-31")</f>
        <v>2</v>
      </c>
      <c r="F18" s="31">
        <f t="shared" si="1"/>
        <v>0</v>
      </c>
      <c r="H18" s="28" t="s">
        <v>16</v>
      </c>
      <c r="I18" s="41">
        <f t="shared" si="0"/>
        <v>47</v>
      </c>
      <c r="J18" s="99">
        <v>0</v>
      </c>
      <c r="K18" s="45">
        <f>COUNTIFS(K39:K147,"内蒙古",L39:L147,"&gt;2014-1-31")</f>
        <v>0</v>
      </c>
      <c r="L18" s="40">
        <f>COUNTIFS(K39:K147,"内蒙古",L39:L147,"&lt;=2014-1-31")</f>
        <v>2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非包月付费用户数!D19</f>
        <v>2</v>
      </c>
      <c r="C19" s="99">
        <v>0</v>
      </c>
      <c r="D19" s="45">
        <f>COUNTIFS(E39:E147,"宁夏",F39:F147,"&gt;2014-1-31")</f>
        <v>0</v>
      </c>
      <c r="E19" s="40">
        <f>COUNTIFS(E39:E147,"宁夏",F39:F147,"&lt;=2014-1-31")</f>
        <v>2</v>
      </c>
      <c r="F19" s="31">
        <f t="shared" si="1"/>
        <v>0</v>
      </c>
      <c r="H19" s="28" t="s">
        <v>17</v>
      </c>
      <c r="I19" s="41">
        <f t="shared" si="0"/>
        <v>2</v>
      </c>
      <c r="J19" s="99">
        <v>0</v>
      </c>
      <c r="K19" s="45">
        <f>COUNTIFS(K39:K147,"宁夏",L39:L147,"&gt;2014-1-31")</f>
        <v>0</v>
      </c>
      <c r="L19" s="40">
        <f>COUNTIFS(K39:K147,"宁夏",L39:L147,"&lt;=2014-1-31")</f>
        <v>2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非包月付费用户数!D20</f>
        <v>41</v>
      </c>
      <c r="C20" s="99">
        <v>1</v>
      </c>
      <c r="D20" s="45">
        <f>COUNTIFS(E39:E147,"青海",F39:F147,"&gt;2014-1-31")</f>
        <v>1</v>
      </c>
      <c r="E20" s="40">
        <f>COUNTIFS(E39:E147,"青海",F39:F147,"&lt;=2014-1-31")</f>
        <v>0</v>
      </c>
      <c r="F20" s="31">
        <f t="shared" si="1"/>
        <v>243.90243902439025</v>
      </c>
      <c r="H20" s="28" t="s">
        <v>18</v>
      </c>
      <c r="I20" s="41">
        <f t="shared" si="0"/>
        <v>41</v>
      </c>
      <c r="J20" s="99">
        <v>1</v>
      </c>
      <c r="K20" s="45">
        <f>COUNTIFS(K39:K147,"青海",L39:L147,"&gt;2014-1-31")</f>
        <v>1</v>
      </c>
      <c r="L20" s="40">
        <f>COUNTIFS(K39:K147,"青海",L39:L147,"&lt;=2014-1-31")</f>
        <v>0</v>
      </c>
      <c r="M20" s="31">
        <f t="shared" si="2"/>
        <v>243.90243902439025</v>
      </c>
    </row>
    <row r="21" spans="1:13" ht="15" customHeight="1">
      <c r="A21" s="28" t="s">
        <v>19</v>
      </c>
      <c r="B21" s="41">
        <f>非包月付费用户数!D21</f>
        <v>6</v>
      </c>
      <c r="C21" s="99">
        <v>0</v>
      </c>
      <c r="D21" s="45">
        <f>COUNTIFS(E39:E147,"山东",F39:F147,"&gt;2014-1-31")</f>
        <v>0</v>
      </c>
      <c r="E21" s="40">
        <f>COUNTIFS(E39:E147,"山东",F39:F147,"&lt;=2014-1-31")</f>
        <v>0</v>
      </c>
      <c r="F21" s="31">
        <f t="shared" si="1"/>
        <v>0</v>
      </c>
      <c r="H21" s="28" t="s">
        <v>19</v>
      </c>
      <c r="I21" s="41">
        <f t="shared" si="0"/>
        <v>6</v>
      </c>
      <c r="J21" s="99">
        <v>0</v>
      </c>
      <c r="K21" s="45">
        <f>COUNTIFS(K39:K147,"山东",L39:L147,"&gt;2014-1-31")</f>
        <v>0</v>
      </c>
      <c r="L21" s="40">
        <f>COUNTIFS(K39:K147,"山东",L39:L147,"&lt;=2014-1-31")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非包月付费用户数!D22</f>
        <v>21</v>
      </c>
      <c r="C22" s="99">
        <v>0</v>
      </c>
      <c r="D22" s="45">
        <f>COUNTIFS(E39:E147,"山西",F39:F147,"&gt;2014-1-31")</f>
        <v>0</v>
      </c>
      <c r="E22" s="40">
        <f>COUNTIFS(E39:E147,"山西",F39:F147,"&lt;=2014-1-31")</f>
        <v>0</v>
      </c>
      <c r="F22" s="31">
        <f t="shared" si="1"/>
        <v>0</v>
      </c>
      <c r="H22" s="28" t="s">
        <v>20</v>
      </c>
      <c r="I22" s="41">
        <f t="shared" si="0"/>
        <v>21</v>
      </c>
      <c r="J22" s="99">
        <v>0</v>
      </c>
      <c r="K22" s="45">
        <f>COUNTIFS(K39:K147,"山西",L39:L147,"&gt;2014-1-31")</f>
        <v>0</v>
      </c>
      <c r="L22" s="40">
        <f>COUNTIFS(K39:K147,"山西",L39:L147,"&lt;=2014-1-31")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非包月付费用户数!D23</f>
        <v>3440</v>
      </c>
      <c r="C23" s="99">
        <v>9</v>
      </c>
      <c r="D23" s="45">
        <f>COUNTIFS(E39:E147,"陕西",F39:F147,"&gt;2014-1-31")</f>
        <v>9</v>
      </c>
      <c r="E23" s="40">
        <f>COUNTIFS(E39:E147,"陕西",F39:F147,"&lt;=2014-1-31")</f>
        <v>3</v>
      </c>
      <c r="F23" s="31">
        <f t="shared" si="1"/>
        <v>26.162790697674417</v>
      </c>
      <c r="H23" s="28" t="s">
        <v>21</v>
      </c>
      <c r="I23" s="41">
        <f t="shared" si="0"/>
        <v>3440</v>
      </c>
      <c r="J23" s="99">
        <v>0</v>
      </c>
      <c r="K23" s="45">
        <f>COUNTIFS(K39:K147,"陕西",L39:L147,"&gt;2014-1-31")</f>
        <v>0</v>
      </c>
      <c r="L23" s="40">
        <f>COUNTIFS(K39:K147,"陕西",L39:L147,"&lt;=2014-1-31")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非包月付费用户数!D24</f>
        <v>3512</v>
      </c>
      <c r="C24" s="99">
        <v>0</v>
      </c>
      <c r="D24" s="45">
        <f>COUNTIFS(E39:E147,"上海",F39:F147,"&gt;2014-1-31")</f>
        <v>0</v>
      </c>
      <c r="E24" s="40">
        <f>COUNTIFS(E39:E147,"上海",F39:F147,"&lt;=2014-1-31")</f>
        <v>1</v>
      </c>
      <c r="F24" s="31">
        <f t="shared" si="1"/>
        <v>0</v>
      </c>
      <c r="H24" s="28" t="s">
        <v>22</v>
      </c>
      <c r="I24" s="41">
        <f t="shared" si="0"/>
        <v>3512</v>
      </c>
      <c r="J24" s="99">
        <v>0</v>
      </c>
      <c r="K24" s="45">
        <f>COUNTIFS(K39:K147,"上海",L39:L147,"&gt;2014-1-31")</f>
        <v>0</v>
      </c>
      <c r="L24" s="40">
        <f>COUNTIFS(K39:K147,"上海",L39:L147,"&lt;=2014-1-31")</f>
        <v>1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非包月付费用户数!D25</f>
        <v>378</v>
      </c>
      <c r="C25" s="99">
        <v>0</v>
      </c>
      <c r="D25" s="45">
        <f>COUNTIFS(E39:E147,"四川",F39:F147,"&gt;2014-1-31")</f>
        <v>0</v>
      </c>
      <c r="E25" s="40">
        <f>COUNTIFS(E39:E147,"四川",F39:F147,"&lt;=2014-1-31")</f>
        <v>0</v>
      </c>
      <c r="F25" s="31">
        <f t="shared" si="1"/>
        <v>0</v>
      </c>
      <c r="H25" s="28" t="s">
        <v>23</v>
      </c>
      <c r="I25" s="41">
        <f t="shared" si="0"/>
        <v>378</v>
      </c>
      <c r="J25" s="99">
        <v>0</v>
      </c>
      <c r="K25" s="45">
        <f>COUNTIFS(K39:K147,"四川",L39:L147,"&gt;2014-1-31")</f>
        <v>0</v>
      </c>
      <c r="L25" s="40">
        <f>COUNTIFS(K39:K147,"四川",L39:L147,"&lt;=2014-1-31")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非包月付费用户数!D26</f>
        <v>363</v>
      </c>
      <c r="C26" s="99">
        <v>0</v>
      </c>
      <c r="D26" s="45">
        <f>COUNTIFS(E39:E147,"天津",F39:F147,"&gt;2014-1-31")</f>
        <v>0</v>
      </c>
      <c r="E26" s="40">
        <f>COUNTIFS(E39:E147,"天津",F39:F147,"&lt;=2014-1-31")</f>
        <v>13</v>
      </c>
      <c r="F26" s="31">
        <f t="shared" si="1"/>
        <v>0</v>
      </c>
      <c r="H26" s="28" t="s">
        <v>24</v>
      </c>
      <c r="I26" s="41">
        <f t="shared" si="0"/>
        <v>363</v>
      </c>
      <c r="J26" s="99">
        <v>0</v>
      </c>
      <c r="K26" s="45">
        <f>COUNTIFS(K39:K147,"天津",L39:L147,"&gt;2014-1-31")</f>
        <v>0</v>
      </c>
      <c r="L26" s="40">
        <f>COUNTIFS(K39:K147,"天津",L39:L147,"&lt;=2014-1-31")</f>
        <v>3</v>
      </c>
      <c r="M26" s="31">
        <f t="shared" si="2"/>
        <v>0</v>
      </c>
    </row>
    <row r="27" spans="1:13" ht="15" customHeight="1">
      <c r="A27" s="28" t="s">
        <v>25</v>
      </c>
      <c r="B27" s="41">
        <f>非包月付费用户数!D27</f>
        <v>99</v>
      </c>
      <c r="C27" s="99">
        <v>0</v>
      </c>
      <c r="D27" s="45">
        <f>COUNTIFS(E39:E147,"新疆",F39:F147,"&gt;2014-1-31")</f>
        <v>0</v>
      </c>
      <c r="E27" s="40">
        <f>COUNTIFS(E39:E147,"新疆",F39:F147,"&lt;=2014-1-31")</f>
        <v>6</v>
      </c>
      <c r="F27" s="31">
        <f t="shared" si="1"/>
        <v>0</v>
      </c>
      <c r="H27" s="28" t="s">
        <v>25</v>
      </c>
      <c r="I27" s="41">
        <f t="shared" si="0"/>
        <v>99</v>
      </c>
      <c r="J27" s="99">
        <v>0</v>
      </c>
      <c r="K27" s="45">
        <f>COUNTIFS(K39:K147,"新疆",L39:L147,"&gt;2014-1-31")</f>
        <v>0</v>
      </c>
      <c r="L27" s="40">
        <f>COUNTIFS(K39:K147,"新疆",L39:L147,"&lt;=2014-1-31")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非包月付费用户数!D28</f>
        <v>350</v>
      </c>
      <c r="C28" s="99">
        <v>0</v>
      </c>
      <c r="D28" s="45">
        <f>COUNTIFS(E39:E147,"云南",F39:F147,"&gt;2014-1-31")</f>
        <v>0</v>
      </c>
      <c r="E28" s="40">
        <f>COUNTIFS(E39:E147,"云南",F39:F147,"&lt;=2014-1-31")</f>
        <v>0</v>
      </c>
      <c r="F28" s="31">
        <f t="shared" si="1"/>
        <v>0</v>
      </c>
      <c r="H28" s="28" t="s">
        <v>26</v>
      </c>
      <c r="I28" s="41">
        <f t="shared" si="0"/>
        <v>350</v>
      </c>
      <c r="J28" s="99">
        <v>0</v>
      </c>
      <c r="K28" s="45">
        <f>COUNTIFS(K39:K147,"云南",L39:L147,"&gt;2014-1-31")</f>
        <v>0</v>
      </c>
      <c r="L28" s="40">
        <f>COUNTIFS(K39:K147,"云南",L39:L147,"&lt;=2014-1-31")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非包月付费用户数!D29</f>
        <v>2037</v>
      </c>
      <c r="C29" s="99">
        <v>1</v>
      </c>
      <c r="D29" s="45">
        <f>COUNTIFS(E39:E147,"浙江",F39:F147,"&gt;2014-1-31")</f>
        <v>1</v>
      </c>
      <c r="E29" s="40">
        <f>COUNTIFS(E39:E147,"浙江",F39:F147,"&lt;=2014-1-31")</f>
        <v>0</v>
      </c>
      <c r="F29" s="31">
        <f t="shared" si="1"/>
        <v>4.909180166912126</v>
      </c>
      <c r="H29" s="28" t="s">
        <v>27</v>
      </c>
      <c r="I29" s="41">
        <f t="shared" si="0"/>
        <v>2037</v>
      </c>
      <c r="J29" s="99">
        <v>0</v>
      </c>
      <c r="K29" s="45">
        <f>COUNTIFS(K39:K147,"浙江",L39:L147,"&gt;2014-1-31")</f>
        <v>0</v>
      </c>
      <c r="L29" s="40">
        <f>COUNTIFS(K39:K147,"浙江",L39:L147,"&lt;=2014-1-31")</f>
        <v>0</v>
      </c>
      <c r="M29" s="31">
        <f t="shared" si="2"/>
        <v>0</v>
      </c>
    </row>
    <row r="30" spans="1:13" ht="15" customHeight="1">
      <c r="A30" s="28" t="s">
        <v>28</v>
      </c>
      <c r="B30" s="41">
        <f>非包月付费用户数!D30</f>
        <v>315</v>
      </c>
      <c r="C30" s="99">
        <v>0</v>
      </c>
      <c r="D30" s="45">
        <f>COUNTIFS(E39:E147,"湖北",F39:F147,"&gt;2014-1-31")</f>
        <v>0</v>
      </c>
      <c r="E30" s="40">
        <f>COUNTIFS(E39:E147,"湖北",F39:F147,"&lt;=2014-1-31")</f>
        <v>0</v>
      </c>
      <c r="F30" s="31">
        <f t="shared" si="1"/>
        <v>0</v>
      </c>
      <c r="H30" s="28" t="s">
        <v>28</v>
      </c>
      <c r="I30" s="41">
        <f t="shared" si="0"/>
        <v>315</v>
      </c>
      <c r="J30" s="99">
        <v>0</v>
      </c>
      <c r="K30" s="45">
        <f>COUNTIFS(K39:K147,"湖北",L39:L147,"&gt;2014-1-31")</f>
        <v>0</v>
      </c>
      <c r="L30" s="40">
        <f>COUNTIFS(K39:K147,"湖北",L39:L147,"&lt;=2014-1-31")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非包月付费用户数!D31</f>
        <v>5020</v>
      </c>
      <c r="C31" s="99">
        <v>0</v>
      </c>
      <c r="D31" s="45">
        <f>COUNTIFS(E39:E147,"重庆",F39:F147,"&gt;2014-1-31")</f>
        <v>0</v>
      </c>
      <c r="E31" s="40">
        <f>COUNTIFS(E39:E147,"重庆",F39:F147,"&lt;=2014-1-31")</f>
        <v>3</v>
      </c>
      <c r="F31" s="31">
        <f t="shared" si="1"/>
        <v>0</v>
      </c>
      <c r="H31" s="29" t="s">
        <v>29</v>
      </c>
      <c r="I31" s="41">
        <f t="shared" si="0"/>
        <v>5020</v>
      </c>
      <c r="J31" s="99">
        <v>0</v>
      </c>
      <c r="K31" s="45">
        <f>COUNTIFS(K39:K147,"重庆",L39:L147,"&gt;2014-1-31")</f>
        <v>0</v>
      </c>
      <c r="L31" s="40">
        <f>COUNTIFS(K39:K147,"重庆",L39:L147,"&lt;=2014-1-31")</f>
        <v>1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非包月付费用户数!D32</f>
        <v>401</v>
      </c>
      <c r="C32" s="99">
        <v>12</v>
      </c>
      <c r="D32" s="45">
        <f>COUNTIFS(E39:E147,"河南",F39:F147,"&gt;2014-1-31")</f>
        <v>15</v>
      </c>
      <c r="E32" s="40">
        <f>COUNTIFS(E39:E147,"河南",F39:F147,"&lt;=2014-1-31")</f>
        <v>0</v>
      </c>
      <c r="F32" s="31">
        <f t="shared" si="1"/>
        <v>374.06483790523691</v>
      </c>
      <c r="H32" s="28" t="s">
        <v>30</v>
      </c>
      <c r="I32" s="41">
        <f t="shared" si="0"/>
        <v>401</v>
      </c>
      <c r="J32" s="99">
        <v>0</v>
      </c>
      <c r="K32" s="45">
        <f>COUNTIFS(K39:K147,"河南",L39:L147,"&gt;2014-1-31")</f>
        <v>0</v>
      </c>
      <c r="L32" s="40">
        <f>COUNTIFS(K39:K147,"河南",L39:L147,"&lt;=2014-1-31")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非包月付费用户数!D33</f>
        <v>8</v>
      </c>
      <c r="C33" s="99">
        <v>0</v>
      </c>
      <c r="D33" s="45">
        <f>COUNTIFS(E39:E147,"西藏",F39:F147,"&gt;2014-1-31")</f>
        <v>0</v>
      </c>
      <c r="E33" s="40">
        <f>COUNTIFS(E39:E147,"西藏",F39:F147,"&lt;=2014-1-31")</f>
        <v>0</v>
      </c>
      <c r="F33" s="31">
        <f t="shared" si="1"/>
        <v>0</v>
      </c>
      <c r="H33" s="28" t="s">
        <v>31</v>
      </c>
      <c r="I33" s="41">
        <f>B33</f>
        <v>8</v>
      </c>
      <c r="J33" s="99">
        <v>0</v>
      </c>
      <c r="K33" s="45">
        <f>COUNTIFS(K39:K147,"西藏",L39:L147,"&gt;2014-1-31")</f>
        <v>0</v>
      </c>
      <c r="L33" s="40">
        <f>COUNTIFS(K39:K147,"西藏",L39:L147,"&lt;=2014-1-31")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33998</v>
      </c>
      <c r="C34" s="96">
        <f>SUM(C3:C33)</f>
        <v>41</v>
      </c>
      <c r="D34" s="45">
        <f>SUM(D3:D33)</f>
        <v>51</v>
      </c>
      <c r="E34" s="27">
        <f>SUM(E3:E33)</f>
        <v>49</v>
      </c>
      <c r="F34" s="53">
        <f>D34/B34*10000</f>
        <v>15.000882404847344</v>
      </c>
      <c r="H34" s="28" t="s">
        <v>113</v>
      </c>
      <c r="I34" s="41">
        <f>SUM(I3:I33)</f>
        <v>33998</v>
      </c>
      <c r="J34" s="20">
        <v>4</v>
      </c>
      <c r="K34" s="45">
        <f>SUM(K3:K33)</f>
        <v>4</v>
      </c>
      <c r="L34" s="27">
        <f>SUM(L3:L33)</f>
        <v>11</v>
      </c>
      <c r="M34" s="53">
        <f>K34/I34*10000</f>
        <v>1.1765397964586153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>
      <c r="B39" s="6">
        <v>1</v>
      </c>
      <c r="C39" s="15">
        <v>20140201</v>
      </c>
      <c r="D39" s="15">
        <v>13995057459</v>
      </c>
      <c r="E39" s="15" t="s">
        <v>17</v>
      </c>
      <c r="F39" s="39">
        <v>41641</v>
      </c>
      <c r="H39" s="6">
        <v>1</v>
      </c>
      <c r="I39" s="14">
        <v>20140201</v>
      </c>
      <c r="J39" s="14">
        <v>13995057459</v>
      </c>
      <c r="K39" s="14" t="s">
        <v>17</v>
      </c>
      <c r="L39" s="24">
        <v>41641</v>
      </c>
    </row>
    <row r="40" spans="1:13">
      <c r="B40" s="6">
        <v>2</v>
      </c>
      <c r="C40" s="15">
        <v>20140203</v>
      </c>
      <c r="D40" s="15">
        <v>13948332921</v>
      </c>
      <c r="E40" s="15" t="s">
        <v>16</v>
      </c>
      <c r="F40" s="39">
        <v>41641</v>
      </c>
      <c r="H40" s="6">
        <v>2</v>
      </c>
      <c r="I40" s="14">
        <v>20140203</v>
      </c>
      <c r="J40" s="14">
        <v>13948332921</v>
      </c>
      <c r="K40" s="14" t="s">
        <v>16</v>
      </c>
      <c r="L40" s="24">
        <v>41641</v>
      </c>
    </row>
    <row r="41" spans="1:13">
      <c r="B41" s="6">
        <v>3</v>
      </c>
      <c r="C41" s="15">
        <v>20140204</v>
      </c>
      <c r="D41" s="15">
        <v>13820884510</v>
      </c>
      <c r="E41" s="15" t="s">
        <v>24</v>
      </c>
      <c r="F41" s="39">
        <v>41641</v>
      </c>
      <c r="H41" s="6">
        <v>3</v>
      </c>
      <c r="I41" s="14">
        <v>20140203</v>
      </c>
      <c r="J41" s="14">
        <v>15921046314</v>
      </c>
      <c r="K41" s="14" t="s">
        <v>22</v>
      </c>
      <c r="L41" s="24">
        <v>41641</v>
      </c>
    </row>
    <row r="42" spans="1:13">
      <c r="B42" s="6">
        <v>4</v>
      </c>
      <c r="C42" s="15">
        <v>20140204</v>
      </c>
      <c r="D42" s="15">
        <v>15109001442</v>
      </c>
      <c r="E42" s="15" t="s">
        <v>25</v>
      </c>
      <c r="F42" s="39">
        <v>41641</v>
      </c>
      <c r="H42" s="6">
        <v>4</v>
      </c>
      <c r="I42" s="14">
        <v>20140204</v>
      </c>
      <c r="J42" s="14">
        <v>13652018530</v>
      </c>
      <c r="K42" s="14" t="s">
        <v>24</v>
      </c>
      <c r="L42" s="24">
        <v>41641</v>
      </c>
    </row>
    <row r="43" spans="1:13">
      <c r="B43" s="6">
        <v>5</v>
      </c>
      <c r="C43" s="15">
        <v>20140204</v>
      </c>
      <c r="D43" s="15">
        <v>13752722881</v>
      </c>
      <c r="E43" s="15" t="s">
        <v>24</v>
      </c>
      <c r="F43" s="39">
        <v>41641</v>
      </c>
      <c r="H43" s="6">
        <v>5</v>
      </c>
      <c r="I43" s="14">
        <v>20140204</v>
      </c>
      <c r="J43" s="14">
        <v>15024990809</v>
      </c>
      <c r="K43" s="14" t="s">
        <v>16</v>
      </c>
      <c r="L43" s="24">
        <v>41641</v>
      </c>
    </row>
    <row r="44" spans="1:13">
      <c r="B44" s="6">
        <v>6</v>
      </c>
      <c r="C44" s="15">
        <v>20140205</v>
      </c>
      <c r="D44" s="15">
        <v>13999916957</v>
      </c>
      <c r="E44" s="15" t="s">
        <v>25</v>
      </c>
      <c r="F44" s="39">
        <v>41641</v>
      </c>
      <c r="H44" s="6">
        <v>6</v>
      </c>
      <c r="I44" s="14">
        <v>20140204</v>
      </c>
      <c r="J44" s="14">
        <v>13752722881</v>
      </c>
      <c r="K44" s="14" t="s">
        <v>24</v>
      </c>
      <c r="L44" s="24">
        <v>41641</v>
      </c>
    </row>
    <row r="45" spans="1:13">
      <c r="B45" s="6">
        <v>7</v>
      </c>
      <c r="C45" s="15">
        <v>20140205</v>
      </c>
      <c r="D45" s="15">
        <v>18706736442</v>
      </c>
      <c r="E45" s="15" t="s">
        <v>21</v>
      </c>
      <c r="F45" s="39">
        <v>41641</v>
      </c>
      <c r="H45" s="6">
        <v>7</v>
      </c>
      <c r="I45" s="14">
        <v>20140205</v>
      </c>
      <c r="J45" s="14">
        <v>15146181815</v>
      </c>
      <c r="K45" s="14" t="s">
        <v>10</v>
      </c>
      <c r="L45" s="24">
        <v>41672</v>
      </c>
    </row>
    <row r="46" spans="1:13">
      <c r="B46" s="6">
        <v>8</v>
      </c>
      <c r="C46" s="15">
        <v>20140205</v>
      </c>
      <c r="D46" s="15">
        <v>13845126599</v>
      </c>
      <c r="E46" s="15" t="s">
        <v>10</v>
      </c>
      <c r="F46" s="39">
        <v>41641</v>
      </c>
      <c r="H46" s="6">
        <v>8</v>
      </c>
      <c r="I46" s="14">
        <v>20140205</v>
      </c>
      <c r="J46" s="14">
        <v>13845126599</v>
      </c>
      <c r="K46" s="14" t="s">
        <v>10</v>
      </c>
      <c r="L46" s="24">
        <v>41641</v>
      </c>
    </row>
    <row r="47" spans="1:13">
      <c r="B47" s="6">
        <v>9</v>
      </c>
      <c r="C47" s="15">
        <v>20140206</v>
      </c>
      <c r="D47" s="15">
        <v>15870158349</v>
      </c>
      <c r="E47" s="15" t="s">
        <v>7</v>
      </c>
      <c r="F47" s="39">
        <v>41641</v>
      </c>
      <c r="H47" s="6">
        <v>9</v>
      </c>
      <c r="I47" s="14">
        <v>20140206</v>
      </c>
      <c r="J47" s="14">
        <v>15186132754</v>
      </c>
      <c r="K47" s="14" t="s">
        <v>7</v>
      </c>
      <c r="L47" s="24">
        <v>41672</v>
      </c>
    </row>
    <row r="48" spans="1:13">
      <c r="B48" s="6">
        <v>10</v>
      </c>
      <c r="C48" s="15">
        <v>20140206</v>
      </c>
      <c r="D48" s="15">
        <v>15095992937</v>
      </c>
      <c r="E48" s="15" t="s">
        <v>29</v>
      </c>
      <c r="F48" s="39">
        <v>41641</v>
      </c>
      <c r="H48" s="6">
        <v>10</v>
      </c>
      <c r="I48" s="14">
        <v>20140207</v>
      </c>
      <c r="J48" s="14">
        <v>13649739843</v>
      </c>
      <c r="K48" s="14" t="s">
        <v>18</v>
      </c>
      <c r="L48" s="24">
        <v>41672</v>
      </c>
    </row>
    <row r="49" spans="2:13">
      <c r="B49" s="6">
        <v>11</v>
      </c>
      <c r="C49" s="15">
        <v>20140206</v>
      </c>
      <c r="D49" s="15">
        <v>15146181815</v>
      </c>
      <c r="E49" s="15" t="s">
        <v>10</v>
      </c>
      <c r="F49" s="39">
        <v>41672</v>
      </c>
      <c r="H49" s="6">
        <v>11</v>
      </c>
      <c r="I49" s="14">
        <v>20140207</v>
      </c>
      <c r="J49" s="14">
        <v>13409509123</v>
      </c>
      <c r="K49" s="14" t="s">
        <v>17</v>
      </c>
      <c r="L49" s="24">
        <v>41641</v>
      </c>
      <c r="M49"/>
    </row>
    <row r="50" spans="2:13">
      <c r="B50" s="6">
        <v>12</v>
      </c>
      <c r="C50" s="15">
        <v>20140206</v>
      </c>
      <c r="D50" s="15">
        <v>13652018530</v>
      </c>
      <c r="E50" s="15" t="s">
        <v>24</v>
      </c>
      <c r="F50" s="39">
        <v>41641</v>
      </c>
      <c r="H50" s="6">
        <v>12</v>
      </c>
      <c r="I50" s="14">
        <v>20140208</v>
      </c>
      <c r="J50" s="14">
        <v>13951442366</v>
      </c>
      <c r="K50" s="14" t="s">
        <v>13</v>
      </c>
      <c r="L50" s="24">
        <v>41672</v>
      </c>
      <c r="M50"/>
    </row>
    <row r="51" spans="2:13">
      <c r="B51" s="6">
        <v>13</v>
      </c>
      <c r="C51" s="15">
        <v>20140207</v>
      </c>
      <c r="D51" s="15">
        <v>13802017043</v>
      </c>
      <c r="E51" s="15" t="s">
        <v>24</v>
      </c>
      <c r="F51" s="39">
        <v>41641</v>
      </c>
      <c r="H51" s="6">
        <v>13</v>
      </c>
      <c r="I51" s="14">
        <v>20140215</v>
      </c>
      <c r="J51" s="14">
        <v>15145517375</v>
      </c>
      <c r="K51" s="14" t="s">
        <v>10</v>
      </c>
      <c r="L51" s="24">
        <v>41641</v>
      </c>
      <c r="M51"/>
    </row>
    <row r="52" spans="2:13" ht="14.25" thickBot="1">
      <c r="B52" s="6">
        <v>14</v>
      </c>
      <c r="C52" s="15">
        <v>20140207</v>
      </c>
      <c r="D52" s="15">
        <v>18702203865</v>
      </c>
      <c r="E52" s="15" t="s">
        <v>24</v>
      </c>
      <c r="F52" s="39">
        <v>41641</v>
      </c>
      <c r="H52" s="6">
        <v>14</v>
      </c>
      <c r="I52" s="14">
        <v>20140223</v>
      </c>
      <c r="J52" s="14">
        <v>18716367588</v>
      </c>
      <c r="K52" s="14" t="s">
        <v>29</v>
      </c>
      <c r="L52" s="24">
        <v>41643</v>
      </c>
      <c r="M52"/>
    </row>
    <row r="53" spans="2:13" ht="14.25" thickBot="1">
      <c r="B53" s="6">
        <v>15</v>
      </c>
      <c r="C53" s="15">
        <v>20140207</v>
      </c>
      <c r="D53" s="15">
        <v>13999702342</v>
      </c>
      <c r="E53" s="15" t="s">
        <v>25</v>
      </c>
      <c r="F53" s="39">
        <v>41641</v>
      </c>
      <c r="H53" s="6">
        <v>15</v>
      </c>
      <c r="I53" s="273">
        <v>20140227</v>
      </c>
      <c r="J53" s="273">
        <v>13920009566</v>
      </c>
      <c r="K53" s="273" t="s">
        <v>24</v>
      </c>
      <c r="L53" s="24">
        <v>41644</v>
      </c>
      <c r="M53"/>
    </row>
    <row r="54" spans="2:13">
      <c r="B54" s="6">
        <v>16</v>
      </c>
      <c r="C54" s="15">
        <v>20140207</v>
      </c>
      <c r="D54" s="15">
        <v>13802030278</v>
      </c>
      <c r="E54" s="15" t="s">
        <v>24</v>
      </c>
      <c r="F54" s="39">
        <v>41641</v>
      </c>
      <c r="H54" s="6">
        <v>16</v>
      </c>
      <c r="I54" s="12"/>
      <c r="J54" s="12"/>
      <c r="K54" s="12"/>
      <c r="L54" s="13"/>
      <c r="M54"/>
    </row>
    <row r="55" spans="2:13">
      <c r="B55" s="6">
        <v>17</v>
      </c>
      <c r="C55" s="15">
        <v>20140208</v>
      </c>
      <c r="D55" s="15">
        <v>13999007917</v>
      </c>
      <c r="E55" s="15" t="s">
        <v>25</v>
      </c>
      <c r="F55" s="39">
        <v>41641</v>
      </c>
      <c r="H55" s="6">
        <v>17</v>
      </c>
      <c r="I55" s="12"/>
      <c r="J55" s="12"/>
      <c r="K55" s="12"/>
      <c r="L55" s="13"/>
      <c r="M55"/>
    </row>
    <row r="56" spans="2:13">
      <c r="B56" s="6">
        <v>18</v>
      </c>
      <c r="C56" s="15">
        <v>20140208</v>
      </c>
      <c r="D56" s="15">
        <v>13502188210</v>
      </c>
      <c r="E56" s="15" t="s">
        <v>24</v>
      </c>
      <c r="F56" s="39">
        <v>41641</v>
      </c>
      <c r="H56" s="6">
        <v>18</v>
      </c>
      <c r="I56" s="12"/>
      <c r="J56" s="12"/>
      <c r="K56" s="12"/>
      <c r="L56" s="13"/>
      <c r="M56"/>
    </row>
    <row r="57" spans="2:13">
      <c r="B57" s="6">
        <v>19</v>
      </c>
      <c r="C57" s="15">
        <v>20140208</v>
      </c>
      <c r="D57" s="15">
        <v>18729285698</v>
      </c>
      <c r="E57" s="15" t="s">
        <v>21</v>
      </c>
      <c r="F57" s="39">
        <v>41641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15">
        <v>20140208</v>
      </c>
      <c r="D58" s="15">
        <v>18706743959</v>
      </c>
      <c r="E58" s="15" t="s">
        <v>21</v>
      </c>
      <c r="F58" s="39">
        <v>41672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15">
        <v>20140208</v>
      </c>
      <c r="D59" s="15">
        <v>15191724085</v>
      </c>
      <c r="E59" s="15" t="s">
        <v>21</v>
      </c>
      <c r="F59" s="39">
        <v>41672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15">
        <v>20140209</v>
      </c>
      <c r="D60" s="15">
        <v>15289779030</v>
      </c>
      <c r="E60" s="15" t="s">
        <v>8</v>
      </c>
      <c r="F60" s="39">
        <v>41641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17">
        <v>20140209</v>
      </c>
      <c r="D61" s="17">
        <v>13649739843</v>
      </c>
      <c r="E61" s="17" t="s">
        <v>18</v>
      </c>
      <c r="F61" s="39">
        <v>41672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16">
        <v>20140210</v>
      </c>
      <c r="D62" s="16">
        <v>18843340196</v>
      </c>
      <c r="E62" s="16" t="s">
        <v>12</v>
      </c>
      <c r="F62" s="39">
        <v>41641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16">
        <v>20140210</v>
      </c>
      <c r="D63" s="16">
        <v>13689427772</v>
      </c>
      <c r="E63" s="16" t="s">
        <v>4</v>
      </c>
      <c r="F63" s="39">
        <v>41641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16">
        <v>20140210</v>
      </c>
      <c r="D64" s="16">
        <v>13632874198</v>
      </c>
      <c r="E64" s="16" t="s">
        <v>5</v>
      </c>
      <c r="F64" s="39">
        <v>41641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16">
        <v>20140212</v>
      </c>
      <c r="D65" s="16">
        <v>13527549044</v>
      </c>
      <c r="E65" s="16" t="s">
        <v>29</v>
      </c>
      <c r="F65" s="39">
        <v>41641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16">
        <v>20140213</v>
      </c>
      <c r="D66" s="16">
        <v>13948939873</v>
      </c>
      <c r="E66" s="46" t="s">
        <v>16</v>
      </c>
      <c r="F66" s="39">
        <v>41641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16">
        <v>20140214</v>
      </c>
      <c r="D67" s="16">
        <v>13564390215</v>
      </c>
      <c r="E67" s="16" t="s">
        <v>22</v>
      </c>
      <c r="F67" s="39">
        <v>41641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16">
        <v>20140214</v>
      </c>
      <c r="D68" s="16">
        <v>15151937331</v>
      </c>
      <c r="E68" s="16" t="s">
        <v>13</v>
      </c>
      <c r="F68" s="39">
        <v>41641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16">
        <v>20140215</v>
      </c>
      <c r="D69" s="16">
        <v>13920076321</v>
      </c>
      <c r="E69" s="16" t="s">
        <v>24</v>
      </c>
      <c r="F69" s="39">
        <v>41641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16">
        <v>20140215</v>
      </c>
      <c r="D70" s="16">
        <v>18794535024</v>
      </c>
      <c r="E70" s="16" t="s">
        <v>4</v>
      </c>
      <c r="F70" s="39">
        <v>41641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16">
        <v>20140215</v>
      </c>
      <c r="D71" s="16">
        <v>18893470086</v>
      </c>
      <c r="E71" s="16" t="s">
        <v>4</v>
      </c>
      <c r="F71" s="39">
        <v>41641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16">
        <v>20140216</v>
      </c>
      <c r="D72" s="16">
        <v>15022680690</v>
      </c>
      <c r="E72" s="16" t="s">
        <v>24</v>
      </c>
      <c r="F72" s="39">
        <v>41641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14">
        <v>20140217</v>
      </c>
      <c r="D73" s="14">
        <v>15145517375</v>
      </c>
      <c r="E73" s="14" t="s">
        <v>10</v>
      </c>
      <c r="F73" s="39">
        <v>41641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14">
        <v>20140217</v>
      </c>
      <c r="D74" s="14">
        <v>13704361923</v>
      </c>
      <c r="E74" s="14" t="s">
        <v>12</v>
      </c>
      <c r="F74" s="39">
        <v>41641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14">
        <v>20140217</v>
      </c>
      <c r="D75" s="14">
        <v>18745914831</v>
      </c>
      <c r="E75" s="14" t="s">
        <v>10</v>
      </c>
      <c r="F75" s="39">
        <v>41641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14">
        <v>20140217</v>
      </c>
      <c r="D76" s="14">
        <v>13959051732</v>
      </c>
      <c r="E76" s="14" t="s">
        <v>3</v>
      </c>
      <c r="F76" s="39">
        <v>41641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14">
        <v>20140219</v>
      </c>
      <c r="D77" s="14">
        <v>15909142951</v>
      </c>
      <c r="E77" s="14" t="s">
        <v>21</v>
      </c>
      <c r="F77" s="39">
        <v>41672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14">
        <v>20140219</v>
      </c>
      <c r="D78" s="14">
        <v>13405803289</v>
      </c>
      <c r="E78" s="14" t="s">
        <v>13</v>
      </c>
      <c r="F78" s="39">
        <v>41641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14">
        <v>20140219</v>
      </c>
      <c r="D79" s="14">
        <v>13468605401</v>
      </c>
      <c r="E79" s="14" t="s">
        <v>21</v>
      </c>
      <c r="F79" s="39">
        <v>41641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14">
        <v>20140221</v>
      </c>
      <c r="D80" s="14">
        <v>18299242145</v>
      </c>
      <c r="E80" s="72" t="s">
        <v>25</v>
      </c>
      <c r="F80" s="39">
        <v>41642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14">
        <v>20140221</v>
      </c>
      <c r="D81" s="14">
        <v>15929477865</v>
      </c>
      <c r="E81" s="72" t="s">
        <v>21</v>
      </c>
      <c r="F81" s="39">
        <v>41672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14">
        <v>20140222</v>
      </c>
      <c r="D82" s="14">
        <v>13752417080</v>
      </c>
      <c r="E82" s="72" t="s">
        <v>24</v>
      </c>
      <c r="F82" s="39">
        <v>41645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14">
        <v>20140223</v>
      </c>
      <c r="D83" s="14">
        <v>18716367588</v>
      </c>
      <c r="E83" s="72" t="s">
        <v>29</v>
      </c>
      <c r="F83" s="39">
        <v>41646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14">
        <v>20140223</v>
      </c>
      <c r="D84" s="14">
        <v>15291011419</v>
      </c>
      <c r="E84" s="72" t="s">
        <v>21</v>
      </c>
      <c r="F84" s="39">
        <v>41672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14">
        <v>20140225</v>
      </c>
      <c r="D85" s="14">
        <v>15038026011</v>
      </c>
      <c r="E85" s="72" t="s">
        <v>30</v>
      </c>
      <c r="F85" s="39">
        <v>41673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14">
        <v>20140225</v>
      </c>
      <c r="D86" s="14">
        <v>18278005452</v>
      </c>
      <c r="E86" s="72" t="s">
        <v>6</v>
      </c>
      <c r="F86" s="39">
        <v>41674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14">
        <v>20140225</v>
      </c>
      <c r="D87" s="14">
        <v>15777471687</v>
      </c>
      <c r="E87" s="72" t="s">
        <v>6</v>
      </c>
      <c r="F87" s="39">
        <v>41675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14">
        <v>20140225</v>
      </c>
      <c r="D88" s="14">
        <v>15224627419</v>
      </c>
      <c r="E88" s="72" t="s">
        <v>6</v>
      </c>
      <c r="F88" s="39">
        <v>41676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14">
        <v>20140225</v>
      </c>
      <c r="D89" s="14">
        <v>15022449593</v>
      </c>
      <c r="E89" s="72" t="s">
        <v>24</v>
      </c>
      <c r="F89" s="39">
        <v>41646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14">
        <v>20140225</v>
      </c>
      <c r="D90" s="14">
        <v>15277273386</v>
      </c>
      <c r="E90" s="72" t="s">
        <v>6</v>
      </c>
      <c r="F90" s="39">
        <v>41676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14">
        <v>20140225</v>
      </c>
      <c r="D91" s="14">
        <v>18746942337</v>
      </c>
      <c r="E91" s="72" t="s">
        <v>10</v>
      </c>
      <c r="F91" s="39">
        <v>41646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14">
        <v>20140225</v>
      </c>
      <c r="D92" s="14">
        <v>15277551826</v>
      </c>
      <c r="E92" s="72" t="s">
        <v>6</v>
      </c>
      <c r="F92" s="39">
        <v>41676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14">
        <v>20140225</v>
      </c>
      <c r="D93" s="14">
        <v>18376518359</v>
      </c>
      <c r="E93" s="72" t="s">
        <v>6</v>
      </c>
      <c r="F93" s="39">
        <v>41677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14">
        <v>20140225</v>
      </c>
      <c r="D94" s="14">
        <v>18775343619</v>
      </c>
      <c r="E94" s="72" t="s">
        <v>6</v>
      </c>
      <c r="F94" s="39">
        <v>41678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14">
        <v>20140225</v>
      </c>
      <c r="D95" s="14">
        <v>13877392987</v>
      </c>
      <c r="E95" s="72" t="s">
        <v>6</v>
      </c>
      <c r="F95" s="39">
        <v>41679</v>
      </c>
      <c r="H95" s="6">
        <v>57</v>
      </c>
      <c r="I95" s="12"/>
      <c r="J95" s="12"/>
      <c r="K95" s="12"/>
      <c r="L95" s="13"/>
      <c r="M95"/>
    </row>
    <row r="96" spans="2:13" ht="14.25" thickBot="1">
      <c r="B96" s="6">
        <v>58</v>
      </c>
      <c r="C96" s="14">
        <v>20140225</v>
      </c>
      <c r="D96" s="14">
        <v>15276506720</v>
      </c>
      <c r="E96" s="72" t="s">
        <v>25</v>
      </c>
      <c r="F96" s="39">
        <v>41646</v>
      </c>
      <c r="H96" s="6">
        <v>58</v>
      </c>
      <c r="I96" s="12"/>
      <c r="J96" s="12"/>
      <c r="K96" s="12"/>
      <c r="L96" s="13"/>
      <c r="M96"/>
    </row>
    <row r="97" spans="2:13" ht="14.25" thickBot="1">
      <c r="B97" s="6">
        <v>59</v>
      </c>
      <c r="C97" s="212">
        <v>20140226</v>
      </c>
      <c r="D97" s="212">
        <v>18767426511</v>
      </c>
      <c r="E97" s="224" t="s">
        <v>27</v>
      </c>
      <c r="F97" s="39">
        <v>41679</v>
      </c>
      <c r="H97" s="6">
        <v>59</v>
      </c>
      <c r="I97" s="12"/>
      <c r="J97" s="12"/>
      <c r="K97" s="12"/>
      <c r="L97" s="13"/>
      <c r="M97"/>
    </row>
    <row r="98" spans="2:13" ht="14.25" thickBot="1">
      <c r="B98" s="6">
        <v>60</v>
      </c>
      <c r="C98" s="209">
        <v>20140226</v>
      </c>
      <c r="D98" s="209">
        <v>13677764426</v>
      </c>
      <c r="E98" s="221" t="s">
        <v>6</v>
      </c>
      <c r="F98" s="39">
        <v>41680</v>
      </c>
      <c r="H98" s="6">
        <v>60</v>
      </c>
      <c r="I98" s="12"/>
      <c r="J98" s="12"/>
      <c r="K98" s="12"/>
      <c r="L98" s="13"/>
      <c r="M98"/>
    </row>
    <row r="99" spans="2:13" ht="14.25" thickBot="1">
      <c r="B99" s="6">
        <v>61</v>
      </c>
      <c r="C99" s="210">
        <v>20140226</v>
      </c>
      <c r="D99" s="210">
        <v>13782434927</v>
      </c>
      <c r="E99" s="222" t="s">
        <v>30</v>
      </c>
      <c r="F99" s="39">
        <v>41681</v>
      </c>
      <c r="H99" s="6">
        <v>61</v>
      </c>
      <c r="I99" s="12"/>
      <c r="J99" s="12"/>
      <c r="K99" s="12"/>
      <c r="L99" s="13"/>
      <c r="M99"/>
    </row>
    <row r="100" spans="2:13" ht="14.25" thickBot="1">
      <c r="B100" s="6">
        <v>62</v>
      </c>
      <c r="C100" s="209">
        <v>20140226</v>
      </c>
      <c r="D100" s="209">
        <v>15777560911</v>
      </c>
      <c r="E100" s="221" t="s">
        <v>6</v>
      </c>
      <c r="F100" s="39">
        <v>41682</v>
      </c>
      <c r="H100" s="6">
        <v>62</v>
      </c>
      <c r="I100" s="12"/>
      <c r="J100" s="12"/>
      <c r="K100" s="12"/>
      <c r="L100" s="13"/>
      <c r="M100"/>
    </row>
    <row r="101" spans="2:13" ht="14.25" thickBot="1">
      <c r="B101" s="6">
        <v>63</v>
      </c>
      <c r="C101" s="210">
        <v>20140226</v>
      </c>
      <c r="D101" s="210">
        <v>13787740124</v>
      </c>
      <c r="E101" s="222" t="s">
        <v>11</v>
      </c>
      <c r="F101" s="39">
        <v>41683</v>
      </c>
      <c r="H101" s="6">
        <v>63</v>
      </c>
      <c r="I101" s="12"/>
      <c r="J101" s="12"/>
      <c r="K101" s="12"/>
      <c r="L101" s="13"/>
      <c r="M101"/>
    </row>
    <row r="102" spans="2:13" ht="14.25" thickBot="1">
      <c r="B102" s="6">
        <v>64</v>
      </c>
      <c r="C102" s="209">
        <v>20140226</v>
      </c>
      <c r="D102" s="209">
        <v>15716754956</v>
      </c>
      <c r="E102" s="221" t="s">
        <v>30</v>
      </c>
      <c r="F102" s="39">
        <v>41684</v>
      </c>
      <c r="H102" s="6">
        <v>64</v>
      </c>
      <c r="I102" s="12"/>
      <c r="J102" s="12"/>
      <c r="K102" s="12"/>
      <c r="L102" s="13"/>
      <c r="M102"/>
    </row>
    <row r="103" spans="2:13" ht="14.25" thickBot="1">
      <c r="B103" s="6">
        <v>65</v>
      </c>
      <c r="C103" s="210">
        <v>20140226</v>
      </c>
      <c r="D103" s="210">
        <v>13891776250</v>
      </c>
      <c r="E103" s="222" t="s">
        <v>21</v>
      </c>
      <c r="F103" s="39">
        <v>41685</v>
      </c>
      <c r="H103" s="6">
        <v>65</v>
      </c>
      <c r="I103" s="12"/>
      <c r="J103" s="12"/>
      <c r="K103" s="12"/>
      <c r="L103" s="13"/>
      <c r="M103"/>
    </row>
    <row r="104" spans="2:13" ht="14.25" thickBot="1">
      <c r="B104" s="6">
        <v>66</v>
      </c>
      <c r="C104" s="209">
        <v>20140226</v>
      </c>
      <c r="D104" s="209">
        <v>15836745917</v>
      </c>
      <c r="E104" s="221" t="s">
        <v>30</v>
      </c>
      <c r="F104" s="39">
        <v>41686</v>
      </c>
      <c r="H104" s="6">
        <v>66</v>
      </c>
      <c r="I104" s="12"/>
      <c r="J104" s="12"/>
      <c r="K104" s="12"/>
      <c r="L104" s="13"/>
      <c r="M104"/>
    </row>
    <row r="105" spans="2:13" ht="14.25" thickBot="1">
      <c r="B105" s="6">
        <v>67</v>
      </c>
      <c r="C105" s="210">
        <v>20140226</v>
      </c>
      <c r="D105" s="210">
        <v>18378301215</v>
      </c>
      <c r="E105" s="222" t="s">
        <v>6</v>
      </c>
      <c r="F105" s="39">
        <v>41687</v>
      </c>
      <c r="H105" s="6">
        <v>67</v>
      </c>
      <c r="I105" s="12"/>
      <c r="J105" s="12"/>
      <c r="K105" s="12"/>
      <c r="L105" s="13"/>
      <c r="M105"/>
    </row>
    <row r="106" spans="2:13" ht="14.25" thickBot="1">
      <c r="B106" s="6">
        <v>68</v>
      </c>
      <c r="C106" s="209">
        <v>20140226</v>
      </c>
      <c r="D106" s="209">
        <v>13669405796</v>
      </c>
      <c r="E106" s="221" t="s">
        <v>6</v>
      </c>
      <c r="F106" s="39">
        <v>41688</v>
      </c>
      <c r="H106" s="6">
        <v>68</v>
      </c>
      <c r="I106" s="12"/>
      <c r="J106" s="12"/>
      <c r="K106" s="12"/>
      <c r="L106" s="13"/>
      <c r="M106"/>
    </row>
    <row r="107" spans="2:13" ht="14.25" thickBot="1">
      <c r="B107" s="6">
        <v>69</v>
      </c>
      <c r="C107" s="210">
        <v>20140226</v>
      </c>
      <c r="D107" s="210">
        <v>15769274296</v>
      </c>
      <c r="E107" s="222" t="s">
        <v>21</v>
      </c>
      <c r="F107" s="39">
        <v>41689</v>
      </c>
      <c r="H107" s="6">
        <v>69</v>
      </c>
      <c r="I107" s="12"/>
      <c r="J107" s="12"/>
      <c r="K107" s="12"/>
      <c r="L107" s="13"/>
      <c r="M107"/>
    </row>
    <row r="108" spans="2:13" ht="14.25" thickBot="1">
      <c r="B108" s="6">
        <v>70</v>
      </c>
      <c r="C108" s="209">
        <v>20140226</v>
      </c>
      <c r="D108" s="209">
        <v>15937742093</v>
      </c>
      <c r="E108" s="221" t="s">
        <v>30</v>
      </c>
      <c r="F108" s="39">
        <v>41690</v>
      </c>
      <c r="H108" s="6">
        <v>70</v>
      </c>
      <c r="M108"/>
    </row>
    <row r="109" spans="2:13" ht="14.25" thickBot="1">
      <c r="B109" s="98">
        <v>71</v>
      </c>
      <c r="C109" s="211">
        <v>20140226</v>
      </c>
      <c r="D109" s="211">
        <v>13913506124</v>
      </c>
      <c r="E109" s="223" t="s">
        <v>13</v>
      </c>
      <c r="F109" s="39">
        <v>41691</v>
      </c>
    </row>
    <row r="110" spans="2:13" ht="14.25" thickBot="1">
      <c r="B110" s="98">
        <v>72</v>
      </c>
      <c r="C110" s="262">
        <v>20140227</v>
      </c>
      <c r="D110" s="262">
        <v>13526479983</v>
      </c>
      <c r="E110" s="262" t="s">
        <v>30</v>
      </c>
      <c r="F110" s="39">
        <v>41692</v>
      </c>
      <c r="L110" s="38"/>
      <c r="M110"/>
    </row>
    <row r="111" spans="2:13" ht="14.25" thickBot="1">
      <c r="B111" s="98">
        <v>73</v>
      </c>
      <c r="C111" s="260">
        <v>20140227</v>
      </c>
      <c r="D111" s="260">
        <v>13629185475</v>
      </c>
      <c r="E111" s="260" t="s">
        <v>21</v>
      </c>
      <c r="F111" s="39">
        <v>41693</v>
      </c>
      <c r="L111" s="38"/>
      <c r="M111"/>
    </row>
    <row r="112" spans="2:13" ht="14.25" thickBot="1">
      <c r="B112" s="98">
        <v>74</v>
      </c>
      <c r="C112" s="260">
        <v>20140227</v>
      </c>
      <c r="D112" s="260">
        <v>13685299836</v>
      </c>
      <c r="E112" s="260" t="s">
        <v>13</v>
      </c>
      <c r="F112" s="39">
        <v>41646</v>
      </c>
      <c r="L112" s="38"/>
      <c r="M112"/>
    </row>
    <row r="113" spans="2:13" ht="14.25" thickBot="1">
      <c r="B113" s="98">
        <v>75</v>
      </c>
      <c r="C113" s="260">
        <v>20140227</v>
      </c>
      <c r="D113" s="260">
        <v>13803950006</v>
      </c>
      <c r="E113" s="260" t="s">
        <v>30</v>
      </c>
      <c r="F113" s="39">
        <v>41693</v>
      </c>
      <c r="L113" s="38"/>
      <c r="M113"/>
    </row>
    <row r="114" spans="2:13" ht="14.25" thickBot="1">
      <c r="B114" s="98">
        <v>76</v>
      </c>
      <c r="C114" s="260">
        <v>20140227</v>
      </c>
      <c r="D114" s="260">
        <v>13920009566</v>
      </c>
      <c r="E114" s="260" t="s">
        <v>24</v>
      </c>
      <c r="F114" s="39">
        <v>41646</v>
      </c>
      <c r="L114" s="38"/>
      <c r="M114"/>
    </row>
    <row r="115" spans="2:13" ht="14.25" thickBot="1">
      <c r="B115" s="98">
        <v>77</v>
      </c>
      <c r="C115" s="261">
        <v>20140227</v>
      </c>
      <c r="D115" s="261">
        <v>13939671767</v>
      </c>
      <c r="E115" s="261" t="s">
        <v>30</v>
      </c>
      <c r="F115" s="39">
        <v>41693</v>
      </c>
      <c r="L115" s="38"/>
      <c r="M115"/>
    </row>
    <row r="116" spans="2:13" ht="14.25" thickBot="1">
      <c r="B116" s="98">
        <v>78</v>
      </c>
      <c r="C116" s="260">
        <v>20140227</v>
      </c>
      <c r="D116" s="260">
        <v>14795087322</v>
      </c>
      <c r="E116" s="260" t="s">
        <v>17</v>
      </c>
      <c r="F116" s="39">
        <v>41646</v>
      </c>
      <c r="L116" s="38"/>
      <c r="M116"/>
    </row>
    <row r="117" spans="2:13" ht="14.25" thickBot="1">
      <c r="B117" s="98">
        <v>79</v>
      </c>
      <c r="C117" s="261">
        <v>20140227</v>
      </c>
      <c r="D117" s="261">
        <v>15120545564</v>
      </c>
      <c r="E117" s="261" t="s">
        <v>4</v>
      </c>
      <c r="F117" s="39">
        <v>41646</v>
      </c>
      <c r="L117" s="38"/>
      <c r="M117"/>
    </row>
    <row r="118" spans="2:13" ht="14.25" thickBot="1">
      <c r="B118" s="98">
        <v>80</v>
      </c>
      <c r="C118" s="261">
        <v>20140227</v>
      </c>
      <c r="D118" s="261">
        <v>15191564036</v>
      </c>
      <c r="E118" s="261" t="s">
        <v>21</v>
      </c>
      <c r="F118" s="39">
        <v>41693</v>
      </c>
      <c r="L118" s="38"/>
      <c r="M118"/>
    </row>
    <row r="119" spans="2:13" ht="14.25" thickBot="1">
      <c r="B119" s="98">
        <v>81</v>
      </c>
      <c r="C119" s="260">
        <v>20140227</v>
      </c>
      <c r="D119" s="260">
        <v>15803837331</v>
      </c>
      <c r="E119" s="260" t="s">
        <v>30</v>
      </c>
      <c r="F119" s="39">
        <v>41693</v>
      </c>
      <c r="L119" s="38"/>
      <c r="M119"/>
    </row>
    <row r="120" spans="2:13" ht="14.25" thickBot="1">
      <c r="B120" s="98">
        <v>82</v>
      </c>
      <c r="C120" s="260">
        <v>20140227</v>
      </c>
      <c r="D120" s="260">
        <v>15878060927</v>
      </c>
      <c r="E120" s="260" t="s">
        <v>6</v>
      </c>
      <c r="F120" s="39">
        <v>41693</v>
      </c>
      <c r="L120" s="38"/>
      <c r="M120"/>
    </row>
    <row r="121" spans="2:13" ht="14.25" thickBot="1">
      <c r="B121" s="98">
        <v>83</v>
      </c>
      <c r="C121" s="261">
        <v>20140227</v>
      </c>
      <c r="D121" s="261">
        <v>15878296732</v>
      </c>
      <c r="E121" s="261" t="s">
        <v>6</v>
      </c>
      <c r="F121" s="39">
        <v>41693</v>
      </c>
      <c r="L121" s="38"/>
      <c r="M121"/>
    </row>
    <row r="122" spans="2:13" ht="14.25" thickBot="1">
      <c r="B122" s="98">
        <v>84</v>
      </c>
      <c r="C122" s="261">
        <v>20140227</v>
      </c>
      <c r="D122" s="261">
        <v>15937943529</v>
      </c>
      <c r="E122" s="261" t="s">
        <v>30</v>
      </c>
      <c r="F122" s="39">
        <v>41693</v>
      </c>
      <c r="L122" s="38"/>
      <c r="M122"/>
    </row>
    <row r="123" spans="2:13" ht="14.25" thickBot="1">
      <c r="B123" s="98">
        <v>85</v>
      </c>
      <c r="C123" s="260">
        <v>20140227</v>
      </c>
      <c r="D123" s="260">
        <v>18276011187</v>
      </c>
      <c r="E123" s="260" t="s">
        <v>6</v>
      </c>
      <c r="F123" s="39">
        <v>41693</v>
      </c>
      <c r="L123" s="38"/>
      <c r="M123"/>
    </row>
    <row r="124" spans="2:13" ht="14.25" thickBot="1">
      <c r="B124" s="98">
        <v>86</v>
      </c>
      <c r="C124" s="261">
        <v>20140227</v>
      </c>
      <c r="D124" s="261">
        <v>18337256183</v>
      </c>
      <c r="E124" s="261" t="s">
        <v>30</v>
      </c>
      <c r="F124" s="39">
        <v>41693</v>
      </c>
      <c r="L124" s="38"/>
      <c r="M124"/>
    </row>
    <row r="125" spans="2:13" ht="14.25" thickBot="1">
      <c r="B125" s="98">
        <v>87</v>
      </c>
      <c r="C125" s="260">
        <v>20140227</v>
      </c>
      <c r="D125" s="260">
        <v>18796832377</v>
      </c>
      <c r="E125" s="260" t="s">
        <v>13</v>
      </c>
      <c r="F125" s="39">
        <v>41646</v>
      </c>
      <c r="L125" s="38"/>
      <c r="M125"/>
    </row>
    <row r="126" spans="2:13" ht="14.25" thickBot="1">
      <c r="B126" s="98">
        <v>88</v>
      </c>
      <c r="C126" s="260">
        <v>20140227</v>
      </c>
      <c r="D126" s="260">
        <v>18839792537</v>
      </c>
      <c r="E126" s="260" t="s">
        <v>30</v>
      </c>
      <c r="F126" s="39">
        <v>41693</v>
      </c>
      <c r="L126" s="38"/>
      <c r="M126"/>
    </row>
    <row r="127" spans="2:13" ht="14.25" thickBot="1">
      <c r="B127" s="98">
        <v>89</v>
      </c>
      <c r="C127" s="263">
        <v>20140228</v>
      </c>
      <c r="D127" s="263">
        <v>13471754050</v>
      </c>
      <c r="E127" s="263" t="s">
        <v>6</v>
      </c>
      <c r="F127" s="39">
        <v>41694</v>
      </c>
      <c r="L127" s="38"/>
      <c r="M127"/>
    </row>
    <row r="128" spans="2:13" ht="14.25" thickBot="1">
      <c r="B128" s="98">
        <v>90</v>
      </c>
      <c r="C128" s="264">
        <v>20140228</v>
      </c>
      <c r="D128" s="264">
        <v>13633899266</v>
      </c>
      <c r="E128" s="264" t="s">
        <v>30</v>
      </c>
      <c r="F128" s="39">
        <v>41695</v>
      </c>
      <c r="L128" s="38"/>
      <c r="M128"/>
    </row>
    <row r="129" spans="2:13" ht="14.25" thickBot="1">
      <c r="B129" s="98">
        <v>91</v>
      </c>
      <c r="C129" s="263">
        <v>20140228</v>
      </c>
      <c r="D129" s="263">
        <v>13768100886</v>
      </c>
      <c r="E129" s="263" t="s">
        <v>6</v>
      </c>
      <c r="F129" s="39">
        <v>41696</v>
      </c>
      <c r="L129" s="38"/>
      <c r="M129"/>
    </row>
    <row r="130" spans="2:13" ht="14.25" thickBot="1">
      <c r="B130" s="98">
        <v>92</v>
      </c>
      <c r="C130" s="264">
        <v>20140228</v>
      </c>
      <c r="D130" s="264">
        <v>13768760353</v>
      </c>
      <c r="E130" s="264" t="s">
        <v>6</v>
      </c>
      <c r="F130" s="39">
        <v>41697</v>
      </c>
      <c r="L130" s="38"/>
      <c r="M130"/>
    </row>
    <row r="131" spans="2:13" ht="14.25" thickBot="1">
      <c r="B131" s="98">
        <v>93</v>
      </c>
      <c r="C131" s="264">
        <v>20140228</v>
      </c>
      <c r="D131" s="264">
        <v>13820938020</v>
      </c>
      <c r="E131" s="264" t="s">
        <v>24</v>
      </c>
      <c r="F131" s="39">
        <v>41646</v>
      </c>
      <c r="L131" s="38"/>
      <c r="M131"/>
    </row>
    <row r="132" spans="2:13" ht="14.25" thickBot="1">
      <c r="B132" s="98">
        <v>94</v>
      </c>
      <c r="C132" s="263">
        <v>20140228</v>
      </c>
      <c r="D132" s="263">
        <v>13846402052</v>
      </c>
      <c r="E132" s="263" t="s">
        <v>10</v>
      </c>
      <c r="F132" s="39">
        <v>41647</v>
      </c>
      <c r="L132" s="38"/>
      <c r="M132"/>
    </row>
    <row r="133" spans="2:13" ht="14.25" thickBot="1">
      <c r="B133" s="98">
        <v>95</v>
      </c>
      <c r="C133" s="263">
        <v>20140228</v>
      </c>
      <c r="D133" s="263">
        <v>13903951993</v>
      </c>
      <c r="E133" s="263" t="s">
        <v>30</v>
      </c>
      <c r="F133" s="39">
        <v>41697</v>
      </c>
      <c r="L133" s="38"/>
      <c r="M133"/>
    </row>
    <row r="134" spans="2:13" ht="14.25" thickBot="1">
      <c r="B134" s="98">
        <v>96</v>
      </c>
      <c r="C134" s="263">
        <v>20140228</v>
      </c>
      <c r="D134" s="263">
        <v>15839006142</v>
      </c>
      <c r="E134" s="263" t="s">
        <v>30</v>
      </c>
      <c r="F134" s="39">
        <v>41697</v>
      </c>
      <c r="L134" s="38"/>
      <c r="M134"/>
    </row>
    <row r="135" spans="2:13" ht="14.25" thickBot="1">
      <c r="B135" s="98">
        <v>97</v>
      </c>
      <c r="C135" s="264">
        <v>20140228</v>
      </c>
      <c r="D135" s="264">
        <v>18276215039</v>
      </c>
      <c r="E135" s="264" t="s">
        <v>6</v>
      </c>
      <c r="F135" s="39">
        <v>41697</v>
      </c>
      <c r="L135" s="38"/>
      <c r="M135"/>
    </row>
    <row r="136" spans="2:13" ht="14.25" thickBot="1">
      <c r="B136" s="98">
        <v>98</v>
      </c>
      <c r="C136" s="264">
        <v>20140228</v>
      </c>
      <c r="D136" s="264">
        <v>18277851019</v>
      </c>
      <c r="E136" s="264" t="s">
        <v>6</v>
      </c>
      <c r="F136" s="39">
        <v>41697</v>
      </c>
      <c r="L136" s="38"/>
      <c r="M136"/>
    </row>
    <row r="137" spans="2:13" ht="14.25" thickBot="1">
      <c r="B137" s="98">
        <v>99</v>
      </c>
      <c r="C137" s="263">
        <v>20140228</v>
      </c>
      <c r="D137" s="263">
        <v>18377261981</v>
      </c>
      <c r="E137" s="263" t="s">
        <v>6</v>
      </c>
      <c r="F137" s="39">
        <v>41697</v>
      </c>
      <c r="L137" s="38"/>
      <c r="M137"/>
    </row>
    <row r="138" spans="2:13" ht="14.25" thickBot="1">
      <c r="B138" s="98">
        <v>100</v>
      </c>
      <c r="C138" s="264">
        <v>20140228</v>
      </c>
      <c r="D138" s="264">
        <v>18776574803</v>
      </c>
      <c r="E138" s="264" t="s">
        <v>6</v>
      </c>
      <c r="F138" s="39">
        <v>41697</v>
      </c>
      <c r="L138" s="38"/>
      <c r="M138"/>
    </row>
  </sheetData>
  <mergeCells count="2">
    <mergeCell ref="B1:F1"/>
    <mergeCell ref="I1:M1"/>
  </mergeCells>
  <phoneticPr fontId="14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5"/>
  <sheetViews>
    <sheetView topLeftCell="A5" workbookViewId="0">
      <selection activeCell="H28" sqref="H28:H30"/>
    </sheetView>
  </sheetViews>
  <sheetFormatPr defaultRowHeight="13.5"/>
  <sheetData>
    <row r="1" spans="1:2" ht="14.25" thickBot="1">
      <c r="A1" s="295" t="s">
        <v>2</v>
      </c>
      <c r="B1" s="295">
        <v>1</v>
      </c>
    </row>
    <row r="2" spans="1:2" ht="14.25" thickBot="1">
      <c r="A2" s="295" t="s">
        <v>9</v>
      </c>
      <c r="B2" s="295">
        <v>208</v>
      </c>
    </row>
    <row r="3" spans="1:2" ht="14.25" thickBot="1">
      <c r="A3" s="295" t="s">
        <v>16</v>
      </c>
      <c r="B3" s="295">
        <v>10</v>
      </c>
    </row>
    <row r="4" spans="1:2" ht="14.25" thickBot="1">
      <c r="A4" s="295" t="s">
        <v>15</v>
      </c>
      <c r="B4" s="295">
        <v>16</v>
      </c>
    </row>
    <row r="5" spans="1:2" ht="14.25" thickBot="1">
      <c r="A5" s="295" t="s">
        <v>12</v>
      </c>
      <c r="B5" s="295">
        <v>106</v>
      </c>
    </row>
    <row r="6" spans="1:2" ht="14.25" thickBot="1">
      <c r="A6" s="295" t="s">
        <v>10</v>
      </c>
      <c r="B6" s="295">
        <v>45</v>
      </c>
    </row>
    <row r="7" spans="1:2" ht="14.25" thickBot="1">
      <c r="A7" s="295" t="s">
        <v>22</v>
      </c>
      <c r="B7" s="295">
        <v>2</v>
      </c>
    </row>
    <row r="8" spans="1:2" ht="14.25" thickBot="1">
      <c r="A8" s="295" t="s">
        <v>13</v>
      </c>
      <c r="B8" s="295">
        <v>1</v>
      </c>
    </row>
    <row r="9" spans="1:2" ht="14.25" thickBot="1">
      <c r="A9" s="295" t="s">
        <v>27</v>
      </c>
      <c r="B9" s="295">
        <v>5581</v>
      </c>
    </row>
    <row r="10" spans="1:2" ht="14.25" thickBot="1">
      <c r="A10" s="295" t="s">
        <v>1</v>
      </c>
      <c r="B10" s="295">
        <v>310</v>
      </c>
    </row>
    <row r="11" spans="1:2" ht="14.25" thickBot="1">
      <c r="A11" s="295" t="s">
        <v>3</v>
      </c>
      <c r="B11" s="295">
        <v>13471</v>
      </c>
    </row>
    <row r="12" spans="1:2" ht="14.25" thickBot="1">
      <c r="A12" s="295" t="s">
        <v>14</v>
      </c>
      <c r="B12" s="295">
        <v>1</v>
      </c>
    </row>
    <row r="13" spans="1:2" ht="14.25" thickBot="1">
      <c r="A13" s="294" t="s">
        <v>19</v>
      </c>
      <c r="B13" s="294">
        <v>0</v>
      </c>
    </row>
    <row r="14" spans="1:2" ht="14.25" thickBot="1">
      <c r="A14" s="295" t="s">
        <v>30</v>
      </c>
      <c r="B14" s="295">
        <v>22</v>
      </c>
    </row>
    <row r="15" spans="1:2" ht="14.25" thickBot="1">
      <c r="A15" s="295" t="s">
        <v>11</v>
      </c>
      <c r="B15" s="295">
        <v>397</v>
      </c>
    </row>
    <row r="16" spans="1:2" ht="14.25" thickBot="1">
      <c r="A16" s="295" t="s">
        <v>5</v>
      </c>
      <c r="B16" s="295">
        <v>12309</v>
      </c>
    </row>
    <row r="17" spans="1:2" ht="14.25" thickBot="1">
      <c r="A17" s="295" t="s">
        <v>6</v>
      </c>
      <c r="B17" s="295">
        <v>766</v>
      </c>
    </row>
    <row r="18" spans="1:2" ht="14.25" thickBot="1">
      <c r="A18" s="295" t="s">
        <v>23</v>
      </c>
      <c r="B18" s="295">
        <v>2</v>
      </c>
    </row>
    <row r="19" spans="1:2" ht="14.25" thickBot="1">
      <c r="A19" s="295" t="s">
        <v>7</v>
      </c>
      <c r="B19" s="295">
        <v>15</v>
      </c>
    </row>
    <row r="20" spans="1:2" ht="14.25" thickBot="1">
      <c r="A20" s="295" t="s">
        <v>26</v>
      </c>
      <c r="B20" s="295">
        <v>242</v>
      </c>
    </row>
    <row r="21" spans="1:2" ht="14.25" thickBot="1">
      <c r="A21" s="296" t="s">
        <v>31</v>
      </c>
      <c r="B21" s="296">
        <v>4</v>
      </c>
    </row>
    <row r="22" spans="1:2" ht="14.25" thickBot="1">
      <c r="A22" s="295" t="s">
        <v>21</v>
      </c>
      <c r="B22" s="295">
        <v>193</v>
      </c>
    </row>
    <row r="23" spans="1:2" ht="14.25" thickBot="1">
      <c r="A23" s="295" t="s">
        <v>4</v>
      </c>
      <c r="B23" s="295">
        <v>0</v>
      </c>
    </row>
    <row r="24" spans="1:2" ht="14.25" thickBot="1">
      <c r="A24" s="295" t="s">
        <v>18</v>
      </c>
      <c r="B24" s="295">
        <v>20</v>
      </c>
    </row>
    <row r="25" spans="1:2" ht="14.25" thickBot="1">
      <c r="A25" s="294" t="s">
        <v>25</v>
      </c>
      <c r="B25" s="294">
        <v>55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2"/>
  <sheetViews>
    <sheetView workbookViewId="0">
      <selection activeCell="B3" sqref="B3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117</v>
      </c>
      <c r="C1" s="298"/>
      <c r="D1" s="298"/>
      <c r="E1" s="298"/>
      <c r="F1" s="299"/>
      <c r="H1" s="30" t="s">
        <v>116</v>
      </c>
      <c r="I1" s="297" t="s">
        <v>118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非包月付费用户数!G3</f>
        <v>876</v>
      </c>
      <c r="C3" s="96">
        <v>0</v>
      </c>
      <c r="D3" s="45">
        <f>COUNTIFS(E39:E300,"安徽",F39:F300,"&gt;2014-1-31")</f>
        <v>0</v>
      </c>
      <c r="E3" s="40">
        <f>COUNTIFS(E39:E300,"安徽",F39:F300,"&lt;=2014-1-31")</f>
        <v>0</v>
      </c>
      <c r="F3" s="31">
        <f>D3/B3*10000</f>
        <v>0</v>
      </c>
      <c r="H3" s="28" t="s">
        <v>1</v>
      </c>
      <c r="I3" s="41">
        <f>B3</f>
        <v>876</v>
      </c>
      <c r="J3" s="96">
        <v>0</v>
      </c>
      <c r="K3" s="45">
        <f>COUNTIFS(K39:K150,"安徽",L39:L150,"&gt;2014-1-31")</f>
        <v>0</v>
      </c>
      <c r="L3" s="40">
        <f>COUNTIFS(K39:K150,"安徽",L39:L150,"&lt;=2014-1-31")</f>
        <v>0</v>
      </c>
      <c r="M3" s="31">
        <f>K3/I3*10000</f>
        <v>0</v>
      </c>
    </row>
    <row r="4" spans="1:13" ht="15" customHeight="1">
      <c r="A4" s="28" t="s">
        <v>2</v>
      </c>
      <c r="B4" s="41">
        <f>非包月付费用户数!G4</f>
        <v>2</v>
      </c>
      <c r="C4" s="96">
        <v>0</v>
      </c>
      <c r="D4" s="45">
        <f>COUNTIFS(E39:E300,"北京",F39:F300,"&gt;2014-1-31")</f>
        <v>0</v>
      </c>
      <c r="E4" s="40">
        <f>COUNTIFS(E39:E300,"北京",F39:F300,"&lt;=2014-1-31")</f>
        <v>0</v>
      </c>
      <c r="F4" s="31">
        <f>IF(ISERROR(D4/B4)=TRUE,0,D4/B4)*10000</f>
        <v>0</v>
      </c>
      <c r="H4" s="28" t="s">
        <v>2</v>
      </c>
      <c r="I4" s="41">
        <f t="shared" ref="I4:I32" si="0">B4</f>
        <v>2</v>
      </c>
      <c r="J4" s="96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非包月付费用户数!G5</f>
        <v>3</v>
      </c>
      <c r="C5" s="96">
        <v>0</v>
      </c>
      <c r="D5" s="45">
        <f>COUNTIFS(E39:E300,"福建",F39:F300,"&gt;2014-1-31")</f>
        <v>0</v>
      </c>
      <c r="E5" s="40">
        <f>COUNTIFS(E39:E300,"福建",F39:F300,"&lt;=2014-1-31")</f>
        <v>0</v>
      </c>
      <c r="F5" s="31">
        <f>IF(ISERROR(D5/B5)=TRUE,0,D5/B5)*10000</f>
        <v>0</v>
      </c>
      <c r="H5" s="28" t="s">
        <v>3</v>
      </c>
      <c r="I5" s="41">
        <f t="shared" si="0"/>
        <v>3</v>
      </c>
      <c r="J5" s="96">
        <v>0</v>
      </c>
      <c r="K5" s="45">
        <f>COUNTIFS(K39:K150,"福建",L39:L150,"&gt;2014-1-31")</f>
        <v>0</v>
      </c>
      <c r="L5" s="40">
        <f>COUNTIFS(K39:K150,"福建",L39:L150,"&lt;=2014-1-31")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非包月付费用户数!G6</f>
        <v>8</v>
      </c>
      <c r="C6" s="96">
        <v>0</v>
      </c>
      <c r="D6" s="45">
        <f>COUNTIFS(E39:E300,"甘肃",F39:F300,"&gt;2014-1-31")</f>
        <v>0</v>
      </c>
      <c r="E6" s="40">
        <f>COUNTIFS(E39:E300,"甘肃",F39:F300,"&lt;=2014-1-31")</f>
        <v>2</v>
      </c>
      <c r="F6" s="31">
        <f t="shared" ref="F6:F33" si="1">IF(ISERROR(D6/B6)=TRUE,0,D6/B6)*10000</f>
        <v>0</v>
      </c>
      <c r="H6" s="28" t="s">
        <v>4</v>
      </c>
      <c r="I6" s="41">
        <f t="shared" si="0"/>
        <v>8</v>
      </c>
      <c r="J6" s="96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非包月付费用户数!G7</f>
        <v>5072</v>
      </c>
      <c r="C7" s="96">
        <v>61</v>
      </c>
      <c r="D7" s="45">
        <f>COUNTIFS(E39:E300,"广东",F39:F300,"&gt;2014-1-31")</f>
        <v>62</v>
      </c>
      <c r="E7" s="40">
        <f>COUNTIFS(E39:E300,"广东",F39:F300,"&lt;=2014-1-31")</f>
        <v>24</v>
      </c>
      <c r="F7" s="31">
        <f t="shared" si="1"/>
        <v>122.2397476340694</v>
      </c>
      <c r="H7" s="28" t="s">
        <v>5</v>
      </c>
      <c r="I7" s="41">
        <f t="shared" si="0"/>
        <v>5072</v>
      </c>
      <c r="J7" s="96">
        <v>0</v>
      </c>
      <c r="K7" s="45">
        <f>COUNTIFS(K39:K150,"广东",L39:L150,"&gt;2014-1-31")</f>
        <v>0</v>
      </c>
      <c r="L7" s="40">
        <f>COUNTIFS(K39:K150,"广东",L39:L150,"&lt;=2014-1-31")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非包月付费用户数!G8</f>
        <v>598</v>
      </c>
      <c r="C8" s="96">
        <v>6</v>
      </c>
      <c r="D8" s="45">
        <f>COUNTIFS(E39:E300,"广西",F39:F300,"&gt;2014-1-31")</f>
        <v>6</v>
      </c>
      <c r="E8" s="40">
        <f>COUNTIFS(E39:E300,"广西",F39:F300,"&lt;=2014-1-31")</f>
        <v>0</v>
      </c>
      <c r="F8" s="31">
        <f t="shared" si="1"/>
        <v>100.33444816053512</v>
      </c>
      <c r="H8" s="28" t="s">
        <v>6</v>
      </c>
      <c r="I8" s="41">
        <f t="shared" si="0"/>
        <v>598</v>
      </c>
      <c r="J8" s="96">
        <v>0</v>
      </c>
      <c r="K8" s="45">
        <f>COUNTIFS(K39:K150,"广西",L39:L150,"&gt;2014-1-31")</f>
        <v>0</v>
      </c>
      <c r="L8" s="40">
        <f>COUNTIFS(K39:K150,"广西",L39:L150,"&lt;=2014-1-31")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非包月付费用户数!G9</f>
        <v>73</v>
      </c>
      <c r="C9" s="96">
        <v>0</v>
      </c>
      <c r="D9" s="45">
        <f>COUNTIFS(E39:E300,"贵州",F39:F300,"&gt;2014-1-31")</f>
        <v>0</v>
      </c>
      <c r="E9" s="40">
        <f>COUNTIFS(E39:E300,"贵州",F39:F300,"&lt;=2014-1-31")</f>
        <v>1</v>
      </c>
      <c r="F9" s="31">
        <f t="shared" si="1"/>
        <v>0</v>
      </c>
      <c r="H9" s="28" t="s">
        <v>7</v>
      </c>
      <c r="I9" s="41">
        <f t="shared" si="0"/>
        <v>73</v>
      </c>
      <c r="J9" s="96">
        <v>0</v>
      </c>
      <c r="K9" s="45">
        <f>COUNTIFS(K39:K150,"贵州",L39:L150,"&gt;2014-1-31")</f>
        <v>0</v>
      </c>
      <c r="L9" s="40">
        <f>COUNTIFS(K39:K150,"贵州",L39:L150,"&lt;=2014-1-31")</f>
        <v>0</v>
      </c>
      <c r="M9" s="31">
        <f t="shared" si="2"/>
        <v>0</v>
      </c>
    </row>
    <row r="10" spans="1:13" ht="15" customHeight="1">
      <c r="A10" s="28" t="s">
        <v>8</v>
      </c>
      <c r="B10" s="41">
        <f>非包月付费用户数!G10</f>
        <v>0</v>
      </c>
      <c r="C10" s="96">
        <v>0</v>
      </c>
      <c r="D10" s="45">
        <f>COUNTIFS(E39:E300,"海南",F39:F300,"&gt;2014-1-31")</f>
        <v>0</v>
      </c>
      <c r="E10" s="40">
        <f>COUNTIFS(E39:E300,"海南",F39:F300,"&lt;=2014-1-31")</f>
        <v>0</v>
      </c>
      <c r="F10" s="31">
        <f t="shared" si="1"/>
        <v>0</v>
      </c>
      <c r="H10" s="28" t="s">
        <v>8</v>
      </c>
      <c r="I10" s="41">
        <f t="shared" si="0"/>
        <v>0</v>
      </c>
      <c r="J10" s="96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非包月付费用户数!G11</f>
        <v>33</v>
      </c>
      <c r="C11" s="96">
        <v>0</v>
      </c>
      <c r="D11" s="45">
        <f>COUNTIFS(E39:E300,"河北",F39:F300,"&gt;2014-1-31")</f>
        <v>0</v>
      </c>
      <c r="E11" s="40">
        <f>COUNTIFS(E39:E300,"河北",F39:F300,"&lt;=2014-1-31")</f>
        <v>0</v>
      </c>
      <c r="F11" s="31">
        <f t="shared" si="1"/>
        <v>0</v>
      </c>
      <c r="H11" s="28" t="s">
        <v>9</v>
      </c>
      <c r="I11" s="41">
        <f t="shared" si="0"/>
        <v>33</v>
      </c>
      <c r="J11" s="96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非包月付费用户数!G12</f>
        <v>327</v>
      </c>
      <c r="C12" s="96">
        <v>0</v>
      </c>
      <c r="D12" s="45">
        <f>COUNTIFS(E39:E300,"黑龙江",F39:F300,"&gt;2014-1-31")</f>
        <v>0</v>
      </c>
      <c r="E12" s="40">
        <f>COUNTIFS(E39:E300,"黑龙江",F39:F300,"&lt;=2014-1-31")</f>
        <v>1</v>
      </c>
      <c r="F12" s="31">
        <f t="shared" si="1"/>
        <v>0</v>
      </c>
      <c r="H12" s="28" t="s">
        <v>10</v>
      </c>
      <c r="I12" s="41">
        <f t="shared" si="0"/>
        <v>327</v>
      </c>
      <c r="J12" s="96">
        <v>0</v>
      </c>
      <c r="K12" s="45">
        <f>COUNTIFS(K39:K150,"黑龙江",L39:L150,"&gt;2014-1-31")</f>
        <v>0</v>
      </c>
      <c r="L12" s="40">
        <f>COUNTIFS(K39:K150,"黑龙江",L39:L150,"&lt;=2014-1-31")</f>
        <v>1</v>
      </c>
      <c r="M12" s="31">
        <f t="shared" si="2"/>
        <v>0</v>
      </c>
    </row>
    <row r="13" spans="1:13" ht="15" customHeight="1">
      <c r="A13" s="28" t="s">
        <v>11</v>
      </c>
      <c r="B13" s="41">
        <f>非包月付费用户数!G13</f>
        <v>498</v>
      </c>
      <c r="C13" s="96">
        <v>0</v>
      </c>
      <c r="D13" s="45">
        <f>COUNTIFS(E39:E300,"湖南",F39:F300,"&gt;2014-1-31")</f>
        <v>0</v>
      </c>
      <c r="E13" s="40">
        <f>COUNTIFS(E39:E300,"湖南",F39:F300,"&lt;=2014-1-31")</f>
        <v>0</v>
      </c>
      <c r="F13" s="31">
        <f t="shared" si="1"/>
        <v>0</v>
      </c>
      <c r="H13" s="28" t="s">
        <v>11</v>
      </c>
      <c r="I13" s="41">
        <f t="shared" si="0"/>
        <v>498</v>
      </c>
      <c r="J13" s="96">
        <v>0</v>
      </c>
      <c r="K13" s="45">
        <f>COUNTIFS(K39:K150,"湖南",L39:L150,"&gt;2014-1-31")</f>
        <v>0</v>
      </c>
      <c r="L13" s="40">
        <f>COUNTIFS(K39:K150,"湖南",L39:L150,"&lt;=2014-1-31")</f>
        <v>0</v>
      </c>
      <c r="M13" s="31">
        <f t="shared" si="2"/>
        <v>0</v>
      </c>
    </row>
    <row r="14" spans="1:13" ht="15" customHeight="1">
      <c r="A14" s="28" t="s">
        <v>12</v>
      </c>
      <c r="B14" s="41">
        <f>非包月付费用户数!G14</f>
        <v>145</v>
      </c>
      <c r="C14" s="96">
        <v>2</v>
      </c>
      <c r="D14" s="45">
        <f>COUNTIFS(E39:E300,"吉林",F39:F300,"&gt;2014-1-31")</f>
        <v>2</v>
      </c>
      <c r="E14" s="40">
        <f>COUNTIFS(E39:E300,"吉林",F39:F300,"&lt;=2014-1-31")</f>
        <v>0</v>
      </c>
      <c r="F14" s="31">
        <f t="shared" si="1"/>
        <v>137.93103448275861</v>
      </c>
      <c r="H14" s="28" t="s">
        <v>12</v>
      </c>
      <c r="I14" s="41">
        <f t="shared" si="0"/>
        <v>145</v>
      </c>
      <c r="J14" s="96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非包月付费用户数!G15</f>
        <v>1154</v>
      </c>
      <c r="C15" s="96">
        <v>8</v>
      </c>
      <c r="D15" s="45">
        <f>COUNTIFS(E39:E300,"江苏",F39:F300,"&gt;2014-1-31")</f>
        <v>8</v>
      </c>
      <c r="E15" s="40">
        <f>COUNTIFS(E39:E300,"江苏",F39:F300,"&lt;=2014-1-31")</f>
        <v>0</v>
      </c>
      <c r="F15" s="31">
        <f t="shared" si="1"/>
        <v>69.324090121317155</v>
      </c>
      <c r="H15" s="28" t="s">
        <v>13</v>
      </c>
      <c r="I15" s="41">
        <f t="shared" si="0"/>
        <v>1154</v>
      </c>
      <c r="J15" s="96">
        <v>4</v>
      </c>
      <c r="K15" s="45">
        <f>COUNTIFS(K39:K150,"江苏",L39:L150,"&gt;2014-1-31")</f>
        <v>4</v>
      </c>
      <c r="L15" s="40">
        <f>COUNTIFS(K39:K150,"江苏",L39:L150,"&lt;=2014-1-31")</f>
        <v>1</v>
      </c>
      <c r="M15" s="31">
        <f t="shared" si="2"/>
        <v>34.662045060658578</v>
      </c>
    </row>
    <row r="16" spans="1:13" ht="15" customHeight="1">
      <c r="A16" s="28" t="s">
        <v>14</v>
      </c>
      <c r="B16" s="41">
        <f>非包月付费用户数!G16</f>
        <v>28</v>
      </c>
      <c r="C16" s="96">
        <v>0</v>
      </c>
      <c r="D16" s="45">
        <f>COUNTIFS(E39:E300,"江西",F39:F300,"&gt;2014-1-31")</f>
        <v>0</v>
      </c>
      <c r="E16" s="40">
        <f>COUNTIFS(E39:E300,"江西",F39:F300,"&lt;=2014-1-31")</f>
        <v>0</v>
      </c>
      <c r="F16" s="31">
        <f t="shared" si="1"/>
        <v>0</v>
      </c>
      <c r="H16" s="28" t="s">
        <v>14</v>
      </c>
      <c r="I16" s="41">
        <f t="shared" si="0"/>
        <v>28</v>
      </c>
      <c r="J16" s="96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非包月付费用户数!G17</f>
        <v>428</v>
      </c>
      <c r="C17" s="96">
        <v>1</v>
      </c>
      <c r="D17" s="45">
        <f>COUNTIFS(E39:E300,"辽宁",F39:F300,"&gt;2014-1-31")</f>
        <v>1</v>
      </c>
      <c r="E17" s="40">
        <f>COUNTIFS(E39:E300,"辽宁",F39:F300,"&lt;=2014-1-31")</f>
        <v>0</v>
      </c>
      <c r="F17" s="31">
        <f t="shared" si="1"/>
        <v>23.364485981308409</v>
      </c>
      <c r="H17" s="28" t="s">
        <v>15</v>
      </c>
      <c r="I17" s="41">
        <f t="shared" si="0"/>
        <v>428</v>
      </c>
      <c r="J17" s="96">
        <v>0</v>
      </c>
      <c r="K17" s="45">
        <f>COUNTIFS(K39:K150,"辽宁",L39:L150,"&gt;2014-1-31")</f>
        <v>0</v>
      </c>
      <c r="L17" s="40">
        <f>COUNTIFS(K39:K150,"辽宁",L39:L150,"&lt;=2014-1-31")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非包月付费用户数!G18</f>
        <v>398</v>
      </c>
      <c r="C18" s="96">
        <v>1</v>
      </c>
      <c r="D18" s="45">
        <f>COUNTIFS(E39:E300,"内蒙古",F39:F300,"&gt;2014-1-31")</f>
        <v>1</v>
      </c>
      <c r="E18" s="40">
        <f>COUNTIFS(E39:E300,"内蒙古",F39:F300,"&lt;=2014-1-31")</f>
        <v>2</v>
      </c>
      <c r="F18" s="31">
        <f t="shared" si="1"/>
        <v>25.125628140703519</v>
      </c>
      <c r="H18" s="28" t="s">
        <v>16</v>
      </c>
      <c r="I18" s="41">
        <f t="shared" si="0"/>
        <v>398</v>
      </c>
      <c r="J18" s="96">
        <v>0</v>
      </c>
      <c r="K18" s="45">
        <f>COUNTIFS(K39:K150,"内蒙古",L39:L150,"&gt;2014-1-31")</f>
        <v>0</v>
      </c>
      <c r="L18" s="40">
        <f>COUNTIFS(K39:K150,"内蒙古",L39:L150,"&lt;=2014-1-31")</f>
        <v>2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非包月付费用户数!G19</f>
        <v>2</v>
      </c>
      <c r="C19" s="96">
        <v>0</v>
      </c>
      <c r="D19" s="45">
        <f>COUNTIFS(E39:E300,"宁夏",F39:F300,"&gt;2014-1-31")</f>
        <v>0</v>
      </c>
      <c r="E19" s="40">
        <f>COUNTIFS(E39:E300,"宁夏",F39:F300,"&lt;=2014-1-31")</f>
        <v>0</v>
      </c>
      <c r="F19" s="31">
        <f t="shared" si="1"/>
        <v>0</v>
      </c>
      <c r="H19" s="28" t="s">
        <v>17</v>
      </c>
      <c r="I19" s="41">
        <f t="shared" si="0"/>
        <v>2</v>
      </c>
      <c r="J19" s="96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非包月付费用户数!G20</f>
        <v>126</v>
      </c>
      <c r="C20" s="96">
        <v>0</v>
      </c>
      <c r="D20" s="45">
        <f>COUNTIFS(E39:E300,"青海",F39:F300,"&gt;2014-1-31")</f>
        <v>0</v>
      </c>
      <c r="E20" s="40">
        <f>COUNTIFS(E39:E300,"青海",F39:F300,"&lt;=2014-1-31")</f>
        <v>0</v>
      </c>
      <c r="F20" s="31">
        <f t="shared" si="1"/>
        <v>0</v>
      </c>
      <c r="H20" s="28" t="s">
        <v>18</v>
      </c>
      <c r="I20" s="41">
        <f t="shared" si="0"/>
        <v>126</v>
      </c>
      <c r="J20" s="96">
        <v>0</v>
      </c>
      <c r="K20" s="45">
        <f>COUNTIFS(K39:K150,"青海",L39:L150,"&gt;2014-1-31")</f>
        <v>0</v>
      </c>
      <c r="L20" s="40">
        <f>COUNTIFS(K39:K150,"青海",L39:L150,"&lt;=2014-1-31")</f>
        <v>0</v>
      </c>
      <c r="M20" s="31">
        <f t="shared" si="2"/>
        <v>0</v>
      </c>
    </row>
    <row r="21" spans="1:13" ht="15" customHeight="1">
      <c r="A21" s="28" t="s">
        <v>19</v>
      </c>
      <c r="B21" s="41">
        <f>非包月付费用户数!G21</f>
        <v>688</v>
      </c>
      <c r="C21" s="96">
        <v>0</v>
      </c>
      <c r="D21" s="45">
        <f>COUNTIFS(E39:E300,"山东",F39:F300,"&gt;2014-1-31")</f>
        <v>0</v>
      </c>
      <c r="E21" s="40">
        <f>COUNTIFS(E39:E300,"山东",F39:F300,"&lt;=2014-1-31")</f>
        <v>0</v>
      </c>
      <c r="F21" s="31">
        <f t="shared" si="1"/>
        <v>0</v>
      </c>
      <c r="H21" s="28" t="s">
        <v>19</v>
      </c>
      <c r="I21" s="41">
        <f t="shared" si="0"/>
        <v>688</v>
      </c>
      <c r="J21" s="96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非包月付费用户数!G22</f>
        <v>5</v>
      </c>
      <c r="C22" s="96">
        <v>0</v>
      </c>
      <c r="D22" s="45">
        <f>COUNTIFS(E39:E300,"山西",F39:F300,"&gt;2014-1-31")</f>
        <v>0</v>
      </c>
      <c r="E22" s="40">
        <f>COUNTIFS(E39:E300,"山西",F39:F300,"&lt;=2014-1-31")</f>
        <v>0</v>
      </c>
      <c r="F22" s="31">
        <f t="shared" si="1"/>
        <v>0</v>
      </c>
      <c r="H22" s="28" t="s">
        <v>20</v>
      </c>
      <c r="I22" s="41">
        <f t="shared" si="0"/>
        <v>5</v>
      </c>
      <c r="J22" s="96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非包月付费用户数!G23</f>
        <v>151</v>
      </c>
      <c r="C23" s="96">
        <v>2</v>
      </c>
      <c r="D23" s="45">
        <f>COUNTIFS(E39:E300,"陕西",F39:F300,"&gt;2014-1-31")</f>
        <v>2</v>
      </c>
      <c r="E23" s="40">
        <f>COUNTIFS(E39:E300,"陕西",F39:F300,"&lt;=2014-1-31")</f>
        <v>0</v>
      </c>
      <c r="F23" s="31">
        <f t="shared" si="1"/>
        <v>132.4503311258278</v>
      </c>
      <c r="H23" s="28" t="s">
        <v>21</v>
      </c>
      <c r="I23" s="41">
        <f t="shared" si="0"/>
        <v>151</v>
      </c>
      <c r="J23" s="96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非包月付费用户数!G24</f>
        <v>13</v>
      </c>
      <c r="C24" s="96">
        <v>0</v>
      </c>
      <c r="D24" s="45">
        <f>COUNTIFS(E39:E300,"上海",F39:F300,"&gt;2014-1-31")</f>
        <v>0</v>
      </c>
      <c r="E24" s="40">
        <f>COUNTIFS(E39:E300,"上海",F39:F300,"&lt;=2014-1-31")</f>
        <v>0</v>
      </c>
      <c r="F24" s="31">
        <f t="shared" si="1"/>
        <v>0</v>
      </c>
      <c r="H24" s="28" t="s">
        <v>22</v>
      </c>
      <c r="I24" s="41">
        <f t="shared" si="0"/>
        <v>13</v>
      </c>
      <c r="J24" s="96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非包月付费用户数!G25</f>
        <v>40</v>
      </c>
      <c r="C25" s="96">
        <v>0</v>
      </c>
      <c r="D25" s="45">
        <f>COUNTIFS(E39:E300,"四川",F39:F300,"&gt;2014-1-31")</f>
        <v>0</v>
      </c>
      <c r="E25" s="40">
        <f>COUNTIFS(E39:E300,"四川",F39:F300,"&lt;=2014-1-31")</f>
        <v>0</v>
      </c>
      <c r="F25" s="31">
        <f t="shared" si="1"/>
        <v>0</v>
      </c>
      <c r="H25" s="28" t="s">
        <v>23</v>
      </c>
      <c r="I25" s="41">
        <f t="shared" si="0"/>
        <v>40</v>
      </c>
      <c r="J25" s="96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非包月付费用户数!G26</f>
        <v>439</v>
      </c>
      <c r="C26" s="96">
        <v>10</v>
      </c>
      <c r="D26" s="45">
        <f>COUNTIFS(E39:E300,"天津",F39:F300,"&gt;2014-1-31")</f>
        <v>10</v>
      </c>
      <c r="E26" s="40">
        <f>COUNTIFS(E39:E300,"天津",F39:F300,"&lt;=2014-1-31")</f>
        <v>4</v>
      </c>
      <c r="F26" s="31">
        <f t="shared" si="1"/>
        <v>227.79043280182233</v>
      </c>
      <c r="H26" s="28" t="s">
        <v>24</v>
      </c>
      <c r="I26" s="41">
        <f t="shared" si="0"/>
        <v>439</v>
      </c>
      <c r="J26" s="96">
        <v>1</v>
      </c>
      <c r="K26" s="45">
        <f>COUNTIFS(K39:K150,"天津",L39:L150,"&gt;2014-1-31")</f>
        <v>1</v>
      </c>
      <c r="L26" s="40">
        <f>COUNTIFS(K39:K150,"天津",L39:L150,"&lt;=2014-1-31")</f>
        <v>0</v>
      </c>
      <c r="M26" s="31">
        <f t="shared" si="2"/>
        <v>22.779043280182233</v>
      </c>
    </row>
    <row r="27" spans="1:13" ht="15" customHeight="1">
      <c r="A27" s="28" t="s">
        <v>25</v>
      </c>
      <c r="B27" s="41">
        <f>非包月付费用户数!G27</f>
        <v>46</v>
      </c>
      <c r="C27" s="96">
        <v>0</v>
      </c>
      <c r="D27" s="45">
        <f>COUNTIFS(E39:E300,"新疆",F39:F300,"&gt;2014-1-31")</f>
        <v>0</v>
      </c>
      <c r="E27" s="40">
        <f>COUNTIFS(E39:E300,"新疆",F39:F300,"&lt;=2014-1-31")</f>
        <v>2</v>
      </c>
      <c r="F27" s="31">
        <f t="shared" si="1"/>
        <v>0</v>
      </c>
      <c r="H27" s="28" t="s">
        <v>25</v>
      </c>
      <c r="I27" s="41">
        <f t="shared" si="0"/>
        <v>46</v>
      </c>
      <c r="J27" s="96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非包月付费用户数!G28</f>
        <v>905</v>
      </c>
      <c r="C28" s="96">
        <v>0</v>
      </c>
      <c r="D28" s="45">
        <f>COUNTIFS(E39:E300,"云南",F39:F300,"&gt;2014-1-31")</f>
        <v>0</v>
      </c>
      <c r="E28" s="40">
        <f>COUNTIFS(E39:E300,"云南",F39:F300,"&lt;=2014-1-31")</f>
        <v>0</v>
      </c>
      <c r="F28" s="31">
        <f t="shared" si="1"/>
        <v>0</v>
      </c>
      <c r="H28" s="28" t="s">
        <v>26</v>
      </c>
      <c r="I28" s="41">
        <f t="shared" si="0"/>
        <v>905</v>
      </c>
      <c r="J28" s="96">
        <v>0</v>
      </c>
      <c r="K28" s="45">
        <f>COUNTIFS(K39:K150,"云南",L39:L150,"&gt;2014-1-31")</f>
        <v>0</v>
      </c>
      <c r="L28" s="40">
        <f>COUNTIFS(K39:K150,"云南",L39:L150,"&lt;=2014-1-31")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非包月付费用户数!G29</f>
        <v>3912</v>
      </c>
      <c r="C29" s="96">
        <v>13</v>
      </c>
      <c r="D29" s="45">
        <f>COUNTIFS(E39:E300,"浙江",F39:F300,"&gt;2014-1-31")</f>
        <v>14</v>
      </c>
      <c r="E29" s="40">
        <f>COUNTIFS(E39:E300,"浙江",F39:F300,"&lt;=2014-1-31")</f>
        <v>1</v>
      </c>
      <c r="F29" s="31">
        <f t="shared" si="1"/>
        <v>35.787321063394685</v>
      </c>
      <c r="H29" s="28" t="s">
        <v>27</v>
      </c>
      <c r="I29" s="41">
        <f t="shared" si="0"/>
        <v>3912</v>
      </c>
      <c r="J29" s="96">
        <v>1</v>
      </c>
      <c r="K29" s="45">
        <f>COUNTIFS(K39:K150,"浙江",L39:L150,"&gt;2014-1-31")</f>
        <v>1</v>
      </c>
      <c r="L29" s="40">
        <f>COUNTIFS(K39:K150,"浙江",L39:L150,"&lt;=2014-1-31")</f>
        <v>0</v>
      </c>
      <c r="M29" s="31">
        <f t="shared" si="2"/>
        <v>2.556237218813906</v>
      </c>
    </row>
    <row r="30" spans="1:13" ht="15" customHeight="1">
      <c r="A30" s="28" t="s">
        <v>28</v>
      </c>
      <c r="B30" s="41">
        <f>非包月付费用户数!G30</f>
        <v>150</v>
      </c>
      <c r="C30" s="96">
        <v>0</v>
      </c>
      <c r="D30" s="45">
        <f>COUNTIFS(E39:E300,"湖北",F39:F300,"&gt;2014-1-31")</f>
        <v>0</v>
      </c>
      <c r="E30" s="40">
        <f>COUNTIFS(E39:E300,"湖北",F39:F300,"&lt;=2014-1-31")</f>
        <v>0</v>
      </c>
      <c r="F30" s="31">
        <f t="shared" si="1"/>
        <v>0</v>
      </c>
      <c r="H30" s="28" t="s">
        <v>28</v>
      </c>
      <c r="I30" s="41">
        <f t="shared" si="0"/>
        <v>150</v>
      </c>
      <c r="J30" s="96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非包月付费用户数!G31</f>
        <v>7</v>
      </c>
      <c r="C31" s="96">
        <v>0</v>
      </c>
      <c r="D31" s="45">
        <f>COUNTIFS(E39:E300,"重庆",F39:F300,"&gt;2014-1-31")</f>
        <v>0</v>
      </c>
      <c r="E31" s="40">
        <f>COUNTIFS(E39:E300,"重庆",F39:F300,"&lt;=2014-1-31")</f>
        <v>0</v>
      </c>
      <c r="F31" s="31">
        <f t="shared" si="1"/>
        <v>0</v>
      </c>
      <c r="H31" s="29" t="s">
        <v>29</v>
      </c>
      <c r="I31" s="41">
        <f t="shared" si="0"/>
        <v>7</v>
      </c>
      <c r="J31" s="96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非包月付费用户数!G32</f>
        <v>46</v>
      </c>
      <c r="C32" s="96">
        <v>1</v>
      </c>
      <c r="D32" s="45">
        <f>COUNTIFS(E39:E300,"河南",F39:F300,"&gt;2014-1-31")</f>
        <v>1</v>
      </c>
      <c r="E32" s="40">
        <f>COUNTIFS(E39:E300,"河南",F39:F300,"&lt;=2014-1-31")</f>
        <v>0</v>
      </c>
      <c r="F32" s="31">
        <f t="shared" si="1"/>
        <v>217.39130434782609</v>
      </c>
      <c r="H32" s="28" t="s">
        <v>30</v>
      </c>
      <c r="I32" s="41">
        <f t="shared" si="0"/>
        <v>46</v>
      </c>
      <c r="J32" s="96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非包月付费用户数!G33</f>
        <v>50</v>
      </c>
      <c r="C33" s="96">
        <v>0</v>
      </c>
      <c r="D33" s="45">
        <f>COUNTIFS(E39:E300,"西藏",F39:F300,"&gt;2014-1-31")</f>
        <v>0</v>
      </c>
      <c r="E33" s="40">
        <f>COUNTIFS(E39:E300,"西藏",F39:F300,"&lt;=2014-1-31")</f>
        <v>0</v>
      </c>
      <c r="F33" s="54">
        <f t="shared" si="1"/>
        <v>0</v>
      </c>
      <c r="H33" s="28" t="s">
        <v>31</v>
      </c>
      <c r="I33" s="41">
        <f>B33</f>
        <v>50</v>
      </c>
      <c r="J33" s="96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16223</v>
      </c>
      <c r="C34" s="96">
        <f>SUM(C3:C33)</f>
        <v>105</v>
      </c>
      <c r="D34" s="45">
        <f>SUM(D3:D33)</f>
        <v>107</v>
      </c>
      <c r="E34" s="27">
        <f>SUM(E3:E33)</f>
        <v>37</v>
      </c>
      <c r="F34" s="53">
        <f>D34/B34*10000</f>
        <v>65.955741847993593</v>
      </c>
      <c r="H34" s="28" t="s">
        <v>113</v>
      </c>
      <c r="I34" s="41">
        <f>SUM(I3:I33)</f>
        <v>16223</v>
      </c>
      <c r="J34" s="126">
        <v>6</v>
      </c>
      <c r="K34" s="45">
        <f>SUM(K3:K33)</f>
        <v>6</v>
      </c>
      <c r="L34" s="27">
        <f>SUM(L3:L33)</f>
        <v>4</v>
      </c>
      <c r="M34" s="53">
        <f>K34/I34*10000</f>
        <v>3.6984528139061825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 ht="14.25">
      <c r="B39" s="6">
        <v>1</v>
      </c>
      <c r="C39" s="21">
        <v>20140201</v>
      </c>
      <c r="D39" s="21">
        <v>18212760397</v>
      </c>
      <c r="E39" s="21" t="s">
        <v>7</v>
      </c>
      <c r="F39" s="22">
        <v>41647</v>
      </c>
      <c r="H39" s="6">
        <v>1</v>
      </c>
      <c r="I39" s="48">
        <v>20140206</v>
      </c>
      <c r="J39" s="48">
        <v>13952472291</v>
      </c>
      <c r="K39" s="48" t="s">
        <v>13</v>
      </c>
      <c r="L39" s="49">
        <v>41671</v>
      </c>
    </row>
    <row r="40" spans="1:13" ht="14.25">
      <c r="B40" s="6">
        <v>2</v>
      </c>
      <c r="C40" s="21">
        <v>20140202</v>
      </c>
      <c r="D40" s="21">
        <v>15843223375</v>
      </c>
      <c r="E40" s="21" t="s">
        <v>12</v>
      </c>
      <c r="F40" s="22">
        <v>41671</v>
      </c>
      <c r="H40" s="6">
        <v>2</v>
      </c>
      <c r="I40" s="48">
        <v>20140206</v>
      </c>
      <c r="J40" s="48">
        <v>13861252579</v>
      </c>
      <c r="K40" s="48" t="s">
        <v>13</v>
      </c>
      <c r="L40" s="49">
        <v>41671</v>
      </c>
    </row>
    <row r="41" spans="1:13" ht="14.25">
      <c r="B41" s="6">
        <v>3</v>
      </c>
      <c r="C41" s="21">
        <v>20140202</v>
      </c>
      <c r="D41" s="21">
        <v>13428055301</v>
      </c>
      <c r="E41" s="21" t="s">
        <v>5</v>
      </c>
      <c r="F41" s="22">
        <v>41647</v>
      </c>
      <c r="H41" s="6">
        <v>3</v>
      </c>
      <c r="I41" s="48">
        <v>20140207</v>
      </c>
      <c r="J41" s="48">
        <v>13770734408</v>
      </c>
      <c r="K41" s="48" t="s">
        <v>13</v>
      </c>
      <c r="L41" s="49">
        <v>41671</v>
      </c>
    </row>
    <row r="42" spans="1:13" ht="14.25">
      <c r="B42" s="6">
        <v>4</v>
      </c>
      <c r="C42" s="21">
        <v>20140202</v>
      </c>
      <c r="D42" s="21">
        <v>13714622281</v>
      </c>
      <c r="E42" s="21" t="s">
        <v>5</v>
      </c>
      <c r="F42" s="22">
        <v>41671</v>
      </c>
      <c r="H42" s="6">
        <v>4</v>
      </c>
      <c r="I42" s="48">
        <v>20140207</v>
      </c>
      <c r="J42" s="48">
        <v>15862112237</v>
      </c>
      <c r="K42" s="48" t="s">
        <v>13</v>
      </c>
      <c r="L42" s="49">
        <v>41671</v>
      </c>
    </row>
    <row r="43" spans="1:13" ht="14.25">
      <c r="B43" s="6">
        <v>5</v>
      </c>
      <c r="C43" s="21">
        <v>20140202</v>
      </c>
      <c r="D43" s="21">
        <v>13790946696</v>
      </c>
      <c r="E43" s="21" t="s">
        <v>5</v>
      </c>
      <c r="F43" s="22">
        <v>41671</v>
      </c>
      <c r="H43" s="6">
        <v>5</v>
      </c>
      <c r="I43" s="48">
        <v>20140207</v>
      </c>
      <c r="J43" s="48">
        <v>13704715273</v>
      </c>
      <c r="K43" s="48" t="s">
        <v>16</v>
      </c>
      <c r="L43" s="49">
        <v>41647</v>
      </c>
    </row>
    <row r="44" spans="1:13" ht="14.25">
      <c r="B44" s="6">
        <v>6</v>
      </c>
      <c r="C44" s="21">
        <v>20140204</v>
      </c>
      <c r="D44" s="21">
        <v>18298412721</v>
      </c>
      <c r="E44" s="21" t="s">
        <v>4</v>
      </c>
      <c r="F44" s="22">
        <v>41647</v>
      </c>
      <c r="H44" s="6">
        <v>6</v>
      </c>
      <c r="I44" s="50">
        <v>20140212</v>
      </c>
      <c r="J44" s="50">
        <v>13674853577</v>
      </c>
      <c r="K44" s="50" t="s">
        <v>16</v>
      </c>
      <c r="L44" s="51">
        <v>41647</v>
      </c>
    </row>
    <row r="45" spans="1:13" ht="15" thickBot="1">
      <c r="B45" s="6">
        <v>7</v>
      </c>
      <c r="C45" s="21">
        <v>20140204</v>
      </c>
      <c r="D45" s="21">
        <v>13820884510</v>
      </c>
      <c r="E45" s="21" t="s">
        <v>24</v>
      </c>
      <c r="F45" s="22">
        <v>41647</v>
      </c>
      <c r="H45" s="6">
        <v>7</v>
      </c>
      <c r="I45" s="52">
        <v>20140215</v>
      </c>
      <c r="J45" s="52">
        <v>15145517375</v>
      </c>
      <c r="K45" s="52" t="s">
        <v>10</v>
      </c>
      <c r="L45" s="49">
        <v>41647</v>
      </c>
    </row>
    <row r="46" spans="1:13" ht="15" thickBot="1">
      <c r="B46" s="6">
        <v>8</v>
      </c>
      <c r="C46" s="21">
        <v>20140204</v>
      </c>
      <c r="D46" s="21">
        <v>13580570779</v>
      </c>
      <c r="E46" s="21" t="s">
        <v>5</v>
      </c>
      <c r="F46" s="22">
        <v>41671</v>
      </c>
      <c r="H46" s="6">
        <v>8</v>
      </c>
      <c r="I46" s="162">
        <v>20140220</v>
      </c>
      <c r="J46" s="162">
        <v>13567354818</v>
      </c>
      <c r="K46" s="160" t="s">
        <v>27</v>
      </c>
      <c r="L46" s="49">
        <v>41671</v>
      </c>
    </row>
    <row r="47" spans="1:13" ht="15" thickBot="1">
      <c r="B47" s="6">
        <v>9</v>
      </c>
      <c r="C47" s="21">
        <v>20140204</v>
      </c>
      <c r="D47" s="21">
        <v>13727753881</v>
      </c>
      <c r="E47" s="21" t="s">
        <v>5</v>
      </c>
      <c r="F47" s="22">
        <v>41671</v>
      </c>
      <c r="H47" s="6">
        <v>9</v>
      </c>
      <c r="I47" s="161">
        <v>20140225</v>
      </c>
      <c r="J47" s="161">
        <v>13512963264</v>
      </c>
      <c r="K47" s="97" t="s">
        <v>24</v>
      </c>
      <c r="L47" s="49">
        <v>41672</v>
      </c>
    </row>
    <row r="48" spans="1:13" ht="15" thickBot="1">
      <c r="B48" s="6">
        <v>10</v>
      </c>
      <c r="C48" s="21">
        <v>20140204</v>
      </c>
      <c r="D48" s="21">
        <v>13884353561</v>
      </c>
      <c r="E48" s="21" t="s">
        <v>27</v>
      </c>
      <c r="F48" s="22">
        <v>41647</v>
      </c>
      <c r="H48" s="6">
        <v>10</v>
      </c>
      <c r="I48" s="265">
        <v>20140227</v>
      </c>
      <c r="J48" s="265">
        <v>18862248743</v>
      </c>
      <c r="K48" s="265" t="s">
        <v>13</v>
      </c>
      <c r="L48" s="49">
        <v>41647</v>
      </c>
      <c r="M48"/>
    </row>
    <row r="49" spans="2:13">
      <c r="B49" s="6">
        <v>11</v>
      </c>
      <c r="C49" s="21">
        <v>20140205</v>
      </c>
      <c r="D49" s="21">
        <v>13713389205</v>
      </c>
      <c r="E49" s="21" t="s">
        <v>5</v>
      </c>
      <c r="F49" s="22">
        <v>41647</v>
      </c>
      <c r="H49" s="6">
        <v>11</v>
      </c>
      <c r="I49" s="14"/>
      <c r="J49" s="14"/>
      <c r="K49" s="14"/>
      <c r="L49" s="24"/>
      <c r="M49"/>
    </row>
    <row r="50" spans="2:13">
      <c r="B50" s="6">
        <v>12</v>
      </c>
      <c r="C50" s="21">
        <v>20140205</v>
      </c>
      <c r="D50" s="21">
        <v>13572882916</v>
      </c>
      <c r="E50" s="21" t="s">
        <v>21</v>
      </c>
      <c r="F50" s="22">
        <v>41671</v>
      </c>
      <c r="H50" s="6">
        <v>12</v>
      </c>
      <c r="I50" s="14"/>
      <c r="J50" s="14"/>
      <c r="K50" s="14"/>
      <c r="L50" s="24"/>
      <c r="M50"/>
    </row>
    <row r="51" spans="2:13">
      <c r="B51" s="6">
        <v>13</v>
      </c>
      <c r="C51" s="21">
        <v>20140205</v>
      </c>
      <c r="D51" s="21">
        <v>18316594804</v>
      </c>
      <c r="E51" s="21" t="s">
        <v>5</v>
      </c>
      <c r="F51" s="22">
        <v>41671</v>
      </c>
      <c r="H51" s="6">
        <v>13</v>
      </c>
      <c r="I51" s="33"/>
      <c r="J51" s="33"/>
      <c r="K51" s="33"/>
      <c r="L51" s="24"/>
      <c r="M51"/>
    </row>
    <row r="52" spans="2:13">
      <c r="B52" s="6">
        <v>14</v>
      </c>
      <c r="C52" s="21">
        <v>20140206</v>
      </c>
      <c r="D52" s="21">
        <v>18319505523</v>
      </c>
      <c r="E52" s="21" t="s">
        <v>5</v>
      </c>
      <c r="F52" s="22">
        <v>41647</v>
      </c>
      <c r="H52" s="6">
        <v>14</v>
      </c>
      <c r="I52" s="12"/>
      <c r="J52" s="12"/>
      <c r="K52" s="12"/>
      <c r="L52" s="13"/>
      <c r="M52"/>
    </row>
    <row r="53" spans="2:13">
      <c r="B53" s="6">
        <v>15</v>
      </c>
      <c r="C53" s="21">
        <v>20140206</v>
      </c>
      <c r="D53" s="21">
        <v>13861339259</v>
      </c>
      <c r="E53" s="21" t="s">
        <v>13</v>
      </c>
      <c r="F53" s="22">
        <v>41671</v>
      </c>
      <c r="H53" s="6">
        <v>15</v>
      </c>
      <c r="I53" s="12"/>
      <c r="J53" s="12"/>
      <c r="K53" s="12"/>
      <c r="L53" s="13"/>
      <c r="M53"/>
    </row>
    <row r="54" spans="2:13">
      <c r="B54" s="6">
        <v>16</v>
      </c>
      <c r="C54" s="21">
        <v>20140207</v>
      </c>
      <c r="D54" s="21">
        <v>13802030278</v>
      </c>
      <c r="E54" s="21" t="s">
        <v>24</v>
      </c>
      <c r="F54" s="22">
        <v>41647</v>
      </c>
      <c r="H54" s="6">
        <v>16</v>
      </c>
      <c r="I54" s="12"/>
      <c r="J54" s="12"/>
      <c r="K54" s="12"/>
      <c r="L54" s="13"/>
      <c r="M54"/>
    </row>
    <row r="55" spans="2:13">
      <c r="B55" s="6">
        <v>17</v>
      </c>
      <c r="C55" s="21">
        <v>20140207</v>
      </c>
      <c r="D55" s="21">
        <v>13952472291</v>
      </c>
      <c r="E55" s="21" t="s">
        <v>13</v>
      </c>
      <c r="F55" s="22">
        <v>41671</v>
      </c>
      <c r="H55" s="6">
        <v>17</v>
      </c>
      <c r="I55" s="12"/>
      <c r="J55" s="12"/>
      <c r="K55" s="12"/>
      <c r="L55" s="13"/>
      <c r="M55"/>
    </row>
    <row r="56" spans="2:13">
      <c r="B56" s="6">
        <v>18</v>
      </c>
      <c r="C56" s="21">
        <v>20140207</v>
      </c>
      <c r="D56" s="21">
        <v>13999702342</v>
      </c>
      <c r="E56" s="21" t="s">
        <v>25</v>
      </c>
      <c r="F56" s="22">
        <v>41647</v>
      </c>
      <c r="H56" s="6">
        <v>18</v>
      </c>
      <c r="I56" s="12"/>
      <c r="J56" s="12"/>
      <c r="K56" s="12"/>
      <c r="L56" s="13"/>
      <c r="M56"/>
    </row>
    <row r="57" spans="2:13">
      <c r="B57" s="6">
        <v>19</v>
      </c>
      <c r="C57" s="21">
        <v>20140207</v>
      </c>
      <c r="D57" s="21">
        <v>13861252579</v>
      </c>
      <c r="E57" s="21" t="s">
        <v>13</v>
      </c>
      <c r="F57" s="22">
        <v>41671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21">
        <v>20140209</v>
      </c>
      <c r="D58" s="21">
        <v>15089321400</v>
      </c>
      <c r="E58" s="21" t="s">
        <v>5</v>
      </c>
      <c r="F58" s="22">
        <v>41647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21">
        <v>20140209</v>
      </c>
      <c r="D59" s="21">
        <v>13770734408</v>
      </c>
      <c r="E59" s="21" t="s">
        <v>13</v>
      </c>
      <c r="F59" s="22">
        <v>41671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23">
        <v>20140209</v>
      </c>
      <c r="D60" s="23">
        <v>13556549037</v>
      </c>
      <c r="E60" s="23" t="s">
        <v>5</v>
      </c>
      <c r="F60" s="22">
        <v>41647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21">
        <v>20140210</v>
      </c>
      <c r="D61" s="21">
        <v>13913085348</v>
      </c>
      <c r="E61" s="21" t="s">
        <v>13</v>
      </c>
      <c r="F61" s="22">
        <v>41671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21">
        <v>20140210</v>
      </c>
      <c r="D62" s="21">
        <v>13927786148</v>
      </c>
      <c r="E62" s="21" t="s">
        <v>5</v>
      </c>
      <c r="F62" s="22">
        <v>41647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23">
        <v>20140210</v>
      </c>
      <c r="D63" s="23">
        <v>13680240696</v>
      </c>
      <c r="E63" s="23" t="s">
        <v>5</v>
      </c>
      <c r="F63" s="22">
        <v>41647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21">
        <v>20140211</v>
      </c>
      <c r="D64" s="21">
        <v>13944805506</v>
      </c>
      <c r="E64" s="21" t="s">
        <v>12</v>
      </c>
      <c r="F64" s="22">
        <v>41671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21">
        <v>20140211</v>
      </c>
      <c r="D65" s="21">
        <v>15990716306</v>
      </c>
      <c r="E65" s="21" t="s">
        <v>27</v>
      </c>
      <c r="F65" s="22">
        <v>41671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21">
        <v>20140211</v>
      </c>
      <c r="D66" s="21">
        <v>13556752224</v>
      </c>
      <c r="E66" s="21" t="s">
        <v>5</v>
      </c>
      <c r="F66" s="22">
        <v>41647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21">
        <v>20140212</v>
      </c>
      <c r="D67" s="21">
        <v>13674853577</v>
      </c>
      <c r="E67" s="21" t="s">
        <v>16</v>
      </c>
      <c r="F67" s="22">
        <v>41647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21">
        <v>20140212</v>
      </c>
      <c r="D68" s="21">
        <v>15967894436</v>
      </c>
      <c r="E68" s="21" t="s">
        <v>27</v>
      </c>
      <c r="F68" s="22">
        <v>41671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21">
        <v>20140212</v>
      </c>
      <c r="D69" s="21">
        <v>18351898607</v>
      </c>
      <c r="E69" s="21" t="s">
        <v>13</v>
      </c>
      <c r="F69" s="22">
        <v>41671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21">
        <v>20140213</v>
      </c>
      <c r="D70" s="21">
        <v>13920443977</v>
      </c>
      <c r="E70" s="21" t="s">
        <v>24</v>
      </c>
      <c r="F70" s="22">
        <v>41671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21">
        <v>20140213</v>
      </c>
      <c r="D71" s="21">
        <v>13714595947</v>
      </c>
      <c r="E71" s="21" t="s">
        <v>5</v>
      </c>
      <c r="F71" s="22">
        <v>41671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21">
        <v>20140213</v>
      </c>
      <c r="D72" s="21">
        <v>15222136742</v>
      </c>
      <c r="E72" s="21" t="s">
        <v>24</v>
      </c>
      <c r="F72" s="22">
        <v>41671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14">
        <v>20140214</v>
      </c>
      <c r="D73" s="14">
        <v>13553245204</v>
      </c>
      <c r="E73" s="14" t="s">
        <v>5</v>
      </c>
      <c r="F73" s="22">
        <v>41647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14">
        <v>20140214</v>
      </c>
      <c r="D74" s="14">
        <v>13672341242</v>
      </c>
      <c r="E74" s="14" t="s">
        <v>5</v>
      </c>
      <c r="F74" s="22">
        <v>41671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14">
        <v>20140214</v>
      </c>
      <c r="D75" s="14">
        <v>13947584753</v>
      </c>
      <c r="E75" s="14" t="s">
        <v>16</v>
      </c>
      <c r="F75" s="22">
        <v>41671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14">
        <v>20140214</v>
      </c>
      <c r="D76" s="14">
        <v>13692965720</v>
      </c>
      <c r="E76" s="14" t="s">
        <v>5</v>
      </c>
      <c r="F76" s="22">
        <v>41671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14">
        <v>20140214</v>
      </c>
      <c r="D77" s="14">
        <v>15016219389</v>
      </c>
      <c r="E77" s="14" t="s">
        <v>5</v>
      </c>
      <c r="F77" s="22">
        <v>41671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14">
        <v>20140214</v>
      </c>
      <c r="D78" s="14">
        <v>14718110634</v>
      </c>
      <c r="E78" s="14" t="s">
        <v>5</v>
      </c>
      <c r="F78" s="22">
        <v>41671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14">
        <v>20140214</v>
      </c>
      <c r="D79" s="14">
        <v>18899736274</v>
      </c>
      <c r="E79" s="14" t="s">
        <v>5</v>
      </c>
      <c r="F79" s="22">
        <v>41647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14">
        <v>20140214</v>
      </c>
      <c r="D80" s="14">
        <v>13536754686</v>
      </c>
      <c r="E80" s="14" t="s">
        <v>5</v>
      </c>
      <c r="F80" s="22">
        <v>41647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14">
        <v>20140215</v>
      </c>
      <c r="D81" s="14">
        <v>13432870617</v>
      </c>
      <c r="E81" s="14" t="s">
        <v>5</v>
      </c>
      <c r="F81" s="22">
        <v>41671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14">
        <v>20140215</v>
      </c>
      <c r="D82" s="14">
        <v>13432849166</v>
      </c>
      <c r="E82" s="14" t="s">
        <v>5</v>
      </c>
      <c r="F82" s="22">
        <v>41671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14">
        <v>20140215</v>
      </c>
      <c r="D83" s="14">
        <v>13686709442</v>
      </c>
      <c r="E83" s="14" t="s">
        <v>5</v>
      </c>
      <c r="F83" s="22">
        <v>41671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14">
        <v>20140215</v>
      </c>
      <c r="D84" s="14">
        <v>15942520384</v>
      </c>
      <c r="E84" s="14" t="s">
        <v>15</v>
      </c>
      <c r="F84" s="22">
        <v>41671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14">
        <v>20140215</v>
      </c>
      <c r="D85" s="14">
        <v>15913117830</v>
      </c>
      <c r="E85" s="14" t="s">
        <v>5</v>
      </c>
      <c r="F85" s="22">
        <v>41671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14">
        <v>20140215</v>
      </c>
      <c r="D86" s="14">
        <v>15994691064</v>
      </c>
      <c r="E86" s="14" t="s">
        <v>6</v>
      </c>
      <c r="F86" s="22">
        <v>41671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14">
        <v>20140215</v>
      </c>
      <c r="D87" s="14">
        <v>15099826672</v>
      </c>
      <c r="E87" s="14" t="s">
        <v>5</v>
      </c>
      <c r="F87" s="22">
        <v>41671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14">
        <v>20140215</v>
      </c>
      <c r="D88" s="14">
        <v>15815447146</v>
      </c>
      <c r="E88" s="14" t="s">
        <v>5</v>
      </c>
      <c r="F88" s="22">
        <v>41671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14">
        <v>20140215</v>
      </c>
      <c r="D89" s="14">
        <v>13605291197</v>
      </c>
      <c r="E89" s="14" t="s">
        <v>13</v>
      </c>
      <c r="F89" s="22">
        <v>41671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14">
        <v>20140215</v>
      </c>
      <c r="D90" s="14">
        <v>13907847877</v>
      </c>
      <c r="E90" s="14" t="s">
        <v>6</v>
      </c>
      <c r="F90" s="22">
        <v>41671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14">
        <v>20140215</v>
      </c>
      <c r="D91" s="14">
        <v>13669813897</v>
      </c>
      <c r="E91" s="14" t="s">
        <v>5</v>
      </c>
      <c r="F91" s="22">
        <v>41671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14">
        <v>20140216</v>
      </c>
      <c r="D92" s="14">
        <v>18826958081</v>
      </c>
      <c r="E92" s="14" t="s">
        <v>5</v>
      </c>
      <c r="F92" s="22">
        <v>41647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14">
        <v>20140216</v>
      </c>
      <c r="D93" s="14">
        <v>13411061571</v>
      </c>
      <c r="E93" s="14" t="s">
        <v>5</v>
      </c>
      <c r="F93" s="22">
        <v>41671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14">
        <v>20140216</v>
      </c>
      <c r="D94" s="14">
        <v>15726841880</v>
      </c>
      <c r="E94" s="14" t="s">
        <v>27</v>
      </c>
      <c r="F94" s="22">
        <v>41671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14">
        <v>20140216</v>
      </c>
      <c r="D95" s="14">
        <v>13631683199</v>
      </c>
      <c r="E95" s="14" t="s">
        <v>5</v>
      </c>
      <c r="F95" s="22">
        <v>41671</v>
      </c>
      <c r="H95" s="6">
        <v>57</v>
      </c>
      <c r="I95" s="12"/>
      <c r="J95" s="12"/>
      <c r="K95" s="12"/>
      <c r="L95" s="13"/>
      <c r="M95"/>
    </row>
    <row r="96" spans="2:13">
      <c r="B96" s="6">
        <v>58</v>
      </c>
      <c r="C96" s="14">
        <v>20140216</v>
      </c>
      <c r="D96" s="14">
        <v>13672802836</v>
      </c>
      <c r="E96" s="14" t="s">
        <v>5</v>
      </c>
      <c r="F96" s="22">
        <v>41647</v>
      </c>
      <c r="H96" s="6">
        <v>58</v>
      </c>
      <c r="I96" s="12"/>
      <c r="J96" s="12"/>
      <c r="K96" s="12"/>
      <c r="L96" s="13"/>
      <c r="M96"/>
    </row>
    <row r="97" spans="2:13">
      <c r="B97" s="6">
        <v>59</v>
      </c>
      <c r="C97" s="14">
        <v>20140216</v>
      </c>
      <c r="D97" s="14">
        <v>13728905708</v>
      </c>
      <c r="E97" s="14" t="s">
        <v>5</v>
      </c>
      <c r="F97" s="22">
        <v>41671</v>
      </c>
      <c r="H97" s="6">
        <v>59</v>
      </c>
      <c r="I97" s="12"/>
      <c r="J97" s="12"/>
      <c r="K97" s="12"/>
      <c r="L97" s="13"/>
      <c r="M97"/>
    </row>
    <row r="98" spans="2:13">
      <c r="B98" s="6">
        <v>60</v>
      </c>
      <c r="C98" s="14">
        <v>20140216</v>
      </c>
      <c r="D98" s="14">
        <v>13763374952</v>
      </c>
      <c r="E98" s="14" t="s">
        <v>5</v>
      </c>
      <c r="F98" s="22">
        <v>41671</v>
      </c>
      <c r="H98" s="6">
        <v>60</v>
      </c>
      <c r="I98" s="12"/>
      <c r="J98" s="12"/>
      <c r="K98" s="12"/>
      <c r="L98" s="13"/>
      <c r="M98"/>
    </row>
    <row r="99" spans="2:13">
      <c r="B99" s="6">
        <v>61</v>
      </c>
      <c r="C99" s="14">
        <v>20140216</v>
      </c>
      <c r="D99" s="14">
        <v>13537759106</v>
      </c>
      <c r="E99" s="14" t="s">
        <v>5</v>
      </c>
      <c r="F99" s="22">
        <v>41671</v>
      </c>
      <c r="H99" s="6">
        <v>61</v>
      </c>
      <c r="I99" s="12"/>
      <c r="J99" s="12"/>
      <c r="K99" s="12"/>
      <c r="L99" s="13"/>
      <c r="M99"/>
    </row>
    <row r="100" spans="2:13">
      <c r="B100" s="6">
        <v>62</v>
      </c>
      <c r="C100" s="21">
        <v>20140217</v>
      </c>
      <c r="D100" s="21">
        <v>13534533007</v>
      </c>
      <c r="E100" s="21" t="s">
        <v>5</v>
      </c>
      <c r="F100" s="22">
        <v>41671</v>
      </c>
      <c r="H100" s="6">
        <v>62</v>
      </c>
      <c r="I100" s="12"/>
      <c r="J100" s="12"/>
      <c r="K100" s="12"/>
      <c r="L100" s="13"/>
      <c r="M100"/>
    </row>
    <row r="101" spans="2:13">
      <c r="B101" s="6">
        <v>63</v>
      </c>
      <c r="C101" s="21">
        <v>20140217</v>
      </c>
      <c r="D101" s="21">
        <v>13642228901</v>
      </c>
      <c r="E101" s="21" t="s">
        <v>5</v>
      </c>
      <c r="F101" s="22">
        <v>41671</v>
      </c>
      <c r="H101" s="6">
        <v>63</v>
      </c>
      <c r="I101" s="12"/>
      <c r="J101" s="12"/>
      <c r="K101" s="12"/>
      <c r="L101" s="13"/>
      <c r="M101"/>
    </row>
    <row r="102" spans="2:13">
      <c r="B102" s="6">
        <v>64</v>
      </c>
      <c r="C102" s="21">
        <v>20140217</v>
      </c>
      <c r="D102" s="21">
        <v>13435628087</v>
      </c>
      <c r="E102" s="21" t="s">
        <v>5</v>
      </c>
      <c r="F102" s="22">
        <v>41671</v>
      </c>
      <c r="H102" s="6">
        <v>64</v>
      </c>
      <c r="I102" s="12"/>
      <c r="J102" s="12"/>
      <c r="K102" s="12"/>
      <c r="L102" s="13"/>
      <c r="M102"/>
    </row>
    <row r="103" spans="2:13">
      <c r="B103" s="6">
        <v>65</v>
      </c>
      <c r="C103" s="21">
        <v>20140217</v>
      </c>
      <c r="D103" s="21">
        <v>13435089684</v>
      </c>
      <c r="E103" s="21" t="s">
        <v>5</v>
      </c>
      <c r="F103" s="22">
        <v>41671</v>
      </c>
      <c r="H103" s="6">
        <v>65</v>
      </c>
      <c r="I103" s="12"/>
      <c r="J103" s="12"/>
      <c r="K103" s="12"/>
      <c r="L103" s="13"/>
      <c r="M103"/>
    </row>
    <row r="104" spans="2:13">
      <c r="B104" s="6">
        <v>66</v>
      </c>
      <c r="C104" s="21">
        <v>20140217</v>
      </c>
      <c r="D104" s="21">
        <v>18318804242</v>
      </c>
      <c r="E104" s="21" t="s">
        <v>5</v>
      </c>
      <c r="F104" s="22">
        <v>41647</v>
      </c>
      <c r="H104" s="6">
        <v>66</v>
      </c>
      <c r="I104" s="12"/>
      <c r="J104" s="12"/>
      <c r="K104" s="12"/>
      <c r="L104" s="13"/>
      <c r="M104"/>
    </row>
    <row r="105" spans="2:13">
      <c r="B105" s="6">
        <v>67</v>
      </c>
      <c r="C105" s="21">
        <v>20140217</v>
      </c>
      <c r="D105" s="21">
        <v>13417619329</v>
      </c>
      <c r="E105" s="21" t="s">
        <v>5</v>
      </c>
      <c r="F105" s="22">
        <v>41671</v>
      </c>
      <c r="H105" s="6">
        <v>67</v>
      </c>
      <c r="I105" s="12"/>
      <c r="J105" s="12"/>
      <c r="K105" s="12"/>
      <c r="L105" s="13"/>
      <c r="M105"/>
    </row>
    <row r="106" spans="2:13">
      <c r="B106" s="6">
        <v>68</v>
      </c>
      <c r="C106" s="21">
        <v>20140217</v>
      </c>
      <c r="D106" s="21">
        <v>13612150612</v>
      </c>
      <c r="E106" s="21" t="s">
        <v>24</v>
      </c>
      <c r="F106" s="22">
        <v>41671</v>
      </c>
      <c r="H106" s="6">
        <v>68</v>
      </c>
      <c r="I106" s="12"/>
      <c r="J106" s="12"/>
      <c r="K106" s="12"/>
      <c r="L106" s="13"/>
      <c r="M106"/>
    </row>
    <row r="107" spans="2:13">
      <c r="B107" s="6">
        <v>69</v>
      </c>
      <c r="C107" s="21">
        <v>20140217</v>
      </c>
      <c r="D107" s="21">
        <v>13732451159</v>
      </c>
      <c r="E107" s="21" t="s">
        <v>27</v>
      </c>
      <c r="F107" s="22">
        <v>41671</v>
      </c>
      <c r="H107" s="6">
        <v>69</v>
      </c>
      <c r="I107" s="12"/>
      <c r="J107" s="12"/>
      <c r="K107" s="12"/>
      <c r="L107" s="13"/>
      <c r="M107"/>
    </row>
    <row r="108" spans="2:13">
      <c r="B108" s="6">
        <v>70</v>
      </c>
      <c r="C108" s="21">
        <v>20140217</v>
      </c>
      <c r="D108" s="21">
        <v>13690351848</v>
      </c>
      <c r="E108" s="21" t="s">
        <v>5</v>
      </c>
      <c r="F108" s="22">
        <v>41671</v>
      </c>
      <c r="H108" s="6">
        <v>70</v>
      </c>
      <c r="I108" s="12"/>
      <c r="J108" s="12"/>
      <c r="K108" s="12"/>
      <c r="L108" s="13"/>
      <c r="M108"/>
    </row>
    <row r="109" spans="2:13">
      <c r="B109" s="6">
        <v>71</v>
      </c>
      <c r="C109" s="21">
        <v>20140217</v>
      </c>
      <c r="D109" s="21">
        <v>13432845403</v>
      </c>
      <c r="E109" s="21" t="s">
        <v>5</v>
      </c>
      <c r="F109" s="22">
        <v>41671</v>
      </c>
    </row>
    <row r="110" spans="2:13">
      <c r="B110" s="6">
        <v>72</v>
      </c>
      <c r="C110" s="21">
        <v>20140217</v>
      </c>
      <c r="D110" s="21">
        <v>15814593488</v>
      </c>
      <c r="E110" s="21" t="s">
        <v>5</v>
      </c>
      <c r="F110" s="22">
        <v>41671</v>
      </c>
    </row>
    <row r="111" spans="2:13">
      <c r="B111" s="6">
        <v>73</v>
      </c>
      <c r="C111" s="21">
        <v>20140217</v>
      </c>
      <c r="D111" s="21">
        <v>15145517375</v>
      </c>
      <c r="E111" s="21" t="s">
        <v>10</v>
      </c>
      <c r="F111" s="22">
        <v>41647</v>
      </c>
    </row>
    <row r="112" spans="2:13">
      <c r="B112" s="6">
        <v>74</v>
      </c>
      <c r="C112" s="21">
        <v>20140217</v>
      </c>
      <c r="D112" s="21">
        <v>13435404938</v>
      </c>
      <c r="E112" s="21" t="s">
        <v>5</v>
      </c>
      <c r="F112" s="22">
        <v>41671</v>
      </c>
    </row>
    <row r="113" spans="2:6">
      <c r="B113" s="6">
        <v>75</v>
      </c>
      <c r="C113" s="21">
        <v>20140218</v>
      </c>
      <c r="D113" s="21">
        <v>13454201711</v>
      </c>
      <c r="E113" s="21" t="s">
        <v>27</v>
      </c>
      <c r="F113" s="22">
        <v>41671</v>
      </c>
    </row>
    <row r="114" spans="2:6">
      <c r="B114" s="6">
        <v>76</v>
      </c>
      <c r="C114" s="21">
        <v>20140218</v>
      </c>
      <c r="D114" s="21">
        <v>18391084146</v>
      </c>
      <c r="E114" s="21" t="s">
        <v>21</v>
      </c>
      <c r="F114" s="22">
        <v>41671</v>
      </c>
    </row>
    <row r="115" spans="2:6">
      <c r="B115" s="6">
        <v>77</v>
      </c>
      <c r="C115" s="21">
        <v>20140218</v>
      </c>
      <c r="D115" s="21">
        <v>18319617776</v>
      </c>
      <c r="E115" s="21" t="s">
        <v>5</v>
      </c>
      <c r="F115" s="22">
        <v>41671</v>
      </c>
    </row>
    <row r="116" spans="2:6">
      <c r="B116" s="6">
        <v>78</v>
      </c>
      <c r="C116" s="21">
        <v>20140218</v>
      </c>
      <c r="D116" s="21">
        <v>15920608300</v>
      </c>
      <c r="E116" s="21" t="s">
        <v>5</v>
      </c>
      <c r="F116" s="22">
        <v>41671</v>
      </c>
    </row>
    <row r="117" spans="2:6">
      <c r="B117" s="6">
        <v>79</v>
      </c>
      <c r="C117" s="21">
        <v>20140218</v>
      </c>
      <c r="D117" s="21">
        <v>13692412615</v>
      </c>
      <c r="E117" s="21" t="s">
        <v>5</v>
      </c>
      <c r="F117" s="22">
        <v>41671</v>
      </c>
    </row>
    <row r="118" spans="2:6">
      <c r="B118" s="6">
        <v>80</v>
      </c>
      <c r="C118" s="21">
        <v>20140218</v>
      </c>
      <c r="D118" s="21">
        <v>13631978385</v>
      </c>
      <c r="E118" s="21" t="s">
        <v>5</v>
      </c>
      <c r="F118" s="22">
        <v>41671</v>
      </c>
    </row>
    <row r="119" spans="2:6">
      <c r="B119" s="6">
        <v>81</v>
      </c>
      <c r="C119" s="21">
        <v>20140218</v>
      </c>
      <c r="D119" s="21">
        <v>13516216544</v>
      </c>
      <c r="E119" s="21" t="s">
        <v>24</v>
      </c>
      <c r="F119" s="22">
        <v>41671</v>
      </c>
    </row>
    <row r="120" spans="2:6">
      <c r="B120" s="6">
        <v>82</v>
      </c>
      <c r="C120" s="21">
        <v>20140218</v>
      </c>
      <c r="D120" s="21">
        <v>15876419285</v>
      </c>
      <c r="E120" s="21" t="s">
        <v>5</v>
      </c>
      <c r="F120" s="22">
        <v>41671</v>
      </c>
    </row>
    <row r="121" spans="2:6">
      <c r="B121" s="6">
        <v>83</v>
      </c>
      <c r="C121" s="21">
        <v>20140218</v>
      </c>
      <c r="D121" s="21">
        <v>15876359581</v>
      </c>
      <c r="E121" s="21" t="s">
        <v>5</v>
      </c>
      <c r="F121" s="22">
        <v>41671</v>
      </c>
    </row>
    <row r="122" spans="2:6">
      <c r="B122" s="6">
        <v>84</v>
      </c>
      <c r="C122" s="63">
        <v>20140219</v>
      </c>
      <c r="D122" s="63">
        <v>15137990491</v>
      </c>
      <c r="E122" s="63" t="s">
        <v>30</v>
      </c>
      <c r="F122" s="22">
        <v>41671</v>
      </c>
    </row>
    <row r="123" spans="2:6">
      <c r="B123" s="6">
        <v>85</v>
      </c>
      <c r="C123" s="63">
        <v>20140219</v>
      </c>
      <c r="D123" s="63">
        <v>15805719491</v>
      </c>
      <c r="E123" s="63" t="s">
        <v>27</v>
      </c>
      <c r="F123" s="22">
        <v>41671</v>
      </c>
    </row>
    <row r="124" spans="2:6">
      <c r="B124" s="6">
        <v>86</v>
      </c>
      <c r="C124" s="63">
        <v>20140219</v>
      </c>
      <c r="D124" s="63">
        <v>13435365570</v>
      </c>
      <c r="E124" s="63" t="s">
        <v>5</v>
      </c>
      <c r="F124" s="22">
        <v>41671</v>
      </c>
    </row>
    <row r="125" spans="2:6">
      <c r="B125" s="6">
        <v>87</v>
      </c>
      <c r="C125" s="63">
        <v>20140219</v>
      </c>
      <c r="D125" s="63">
        <v>13725981914</v>
      </c>
      <c r="E125" s="63" t="s">
        <v>5</v>
      </c>
      <c r="F125" s="22">
        <v>41671</v>
      </c>
    </row>
    <row r="126" spans="2:6">
      <c r="B126" s="6">
        <v>88</v>
      </c>
      <c r="C126" s="63">
        <v>20140219</v>
      </c>
      <c r="D126" s="63">
        <v>13650169692</v>
      </c>
      <c r="E126" s="63" t="s">
        <v>5</v>
      </c>
      <c r="F126" s="22">
        <v>41671</v>
      </c>
    </row>
    <row r="127" spans="2:6">
      <c r="B127" s="6">
        <v>89</v>
      </c>
      <c r="C127" s="63">
        <v>20140219</v>
      </c>
      <c r="D127" s="63">
        <v>13537177060</v>
      </c>
      <c r="E127" s="63" t="s">
        <v>5</v>
      </c>
      <c r="F127" s="22">
        <v>41671</v>
      </c>
    </row>
    <row r="128" spans="2:6" ht="14.25" thickBot="1">
      <c r="B128" s="6">
        <v>90</v>
      </c>
      <c r="C128" s="63">
        <v>20140219</v>
      </c>
      <c r="D128" s="63">
        <v>13502446210</v>
      </c>
      <c r="E128" s="63" t="s">
        <v>5</v>
      </c>
      <c r="F128" s="22">
        <v>41647</v>
      </c>
    </row>
    <row r="129" spans="2:6" ht="14.25" thickBot="1">
      <c r="B129" s="73">
        <v>91</v>
      </c>
      <c r="C129" s="80">
        <v>20140221</v>
      </c>
      <c r="D129" s="80">
        <v>15267947252</v>
      </c>
      <c r="E129" s="84" t="s">
        <v>27</v>
      </c>
      <c r="F129" s="74">
        <v>41671</v>
      </c>
    </row>
    <row r="130" spans="2:6" ht="14.25" thickBot="1">
      <c r="B130" s="73">
        <v>92</v>
      </c>
      <c r="C130" s="78">
        <v>20140221</v>
      </c>
      <c r="D130" s="78">
        <v>13662211572</v>
      </c>
      <c r="E130" s="82" t="s">
        <v>5</v>
      </c>
      <c r="F130" s="74">
        <v>41672</v>
      </c>
    </row>
    <row r="131" spans="2:6" ht="14.25" thickBot="1">
      <c r="B131" s="73">
        <v>93</v>
      </c>
      <c r="C131" s="77">
        <v>20140221</v>
      </c>
      <c r="D131" s="77">
        <v>18777823702</v>
      </c>
      <c r="E131" s="81" t="s">
        <v>6</v>
      </c>
      <c r="F131" s="74">
        <v>41673</v>
      </c>
    </row>
    <row r="132" spans="2:6" ht="14.25" thickBot="1">
      <c r="B132" s="73">
        <v>94</v>
      </c>
      <c r="C132" s="78">
        <v>20140221</v>
      </c>
      <c r="D132" s="78">
        <v>13702126458</v>
      </c>
      <c r="E132" s="82" t="s">
        <v>24</v>
      </c>
      <c r="F132" s="74">
        <v>41674</v>
      </c>
    </row>
    <row r="133" spans="2:6" ht="14.25" thickBot="1">
      <c r="B133" s="73">
        <v>95</v>
      </c>
      <c r="C133" s="77">
        <v>20140221</v>
      </c>
      <c r="D133" s="77">
        <v>15700159413</v>
      </c>
      <c r="E133" s="81" t="s">
        <v>27</v>
      </c>
      <c r="F133" s="74">
        <v>41675</v>
      </c>
    </row>
    <row r="134" spans="2:6" ht="14.25" thickBot="1">
      <c r="B134" s="73">
        <v>96</v>
      </c>
      <c r="C134" s="78">
        <v>20140221</v>
      </c>
      <c r="D134" s="78">
        <v>13642254883</v>
      </c>
      <c r="E134" s="82" t="s">
        <v>5</v>
      </c>
      <c r="F134" s="74">
        <v>41676</v>
      </c>
    </row>
    <row r="135" spans="2:6" ht="14.25" thickBot="1">
      <c r="B135" s="73">
        <v>97</v>
      </c>
      <c r="C135" s="77">
        <v>20140221</v>
      </c>
      <c r="D135" s="77">
        <v>13640787897</v>
      </c>
      <c r="E135" s="81" t="s">
        <v>5</v>
      </c>
      <c r="F135" s="74">
        <v>41647</v>
      </c>
    </row>
    <row r="136" spans="2:6" ht="14.25" thickBot="1">
      <c r="B136" s="73">
        <v>98</v>
      </c>
      <c r="C136" s="78">
        <v>20140222</v>
      </c>
      <c r="D136" s="78">
        <v>13884049059</v>
      </c>
      <c r="E136" s="82" t="s">
        <v>4</v>
      </c>
      <c r="F136" s="74">
        <v>41648</v>
      </c>
    </row>
    <row r="137" spans="2:6" ht="14.25" thickBot="1">
      <c r="B137" s="73">
        <v>99</v>
      </c>
      <c r="C137" s="77">
        <v>20140222</v>
      </c>
      <c r="D137" s="77">
        <v>13420518233</v>
      </c>
      <c r="E137" s="81" t="s">
        <v>5</v>
      </c>
      <c r="F137" s="74">
        <v>41676</v>
      </c>
    </row>
    <row r="138" spans="2:6" ht="14.25" thickBot="1">
      <c r="B138" s="73">
        <v>100</v>
      </c>
      <c r="C138" s="78">
        <v>20140222</v>
      </c>
      <c r="D138" s="78">
        <v>13612327989</v>
      </c>
      <c r="E138" s="82" t="s">
        <v>5</v>
      </c>
      <c r="F138" s="74">
        <v>41677</v>
      </c>
    </row>
    <row r="139" spans="2:6" ht="14.25" thickBot="1">
      <c r="B139" s="73">
        <v>101</v>
      </c>
      <c r="C139" s="77">
        <v>20140222</v>
      </c>
      <c r="D139" s="77">
        <v>18767590871</v>
      </c>
      <c r="E139" s="81" t="s">
        <v>27</v>
      </c>
      <c r="F139" s="74">
        <v>41678</v>
      </c>
    </row>
    <row r="140" spans="2:6" ht="14.25" thickBot="1">
      <c r="B140" s="73">
        <v>102</v>
      </c>
      <c r="C140" s="77">
        <v>20140222</v>
      </c>
      <c r="D140" s="77">
        <v>15002284970</v>
      </c>
      <c r="E140" s="81" t="s">
        <v>24</v>
      </c>
      <c r="F140" s="74">
        <v>41679</v>
      </c>
    </row>
    <row r="141" spans="2:6" ht="14.25" thickBot="1">
      <c r="B141" s="73">
        <v>103</v>
      </c>
      <c r="C141" s="78">
        <v>20140222</v>
      </c>
      <c r="D141" s="78">
        <v>13509914465</v>
      </c>
      <c r="E141" s="82" t="s">
        <v>5</v>
      </c>
      <c r="F141" s="74">
        <v>41647</v>
      </c>
    </row>
    <row r="142" spans="2:6" ht="14.25" thickBot="1">
      <c r="B142" s="73">
        <v>104</v>
      </c>
      <c r="C142" s="77">
        <v>20140222</v>
      </c>
      <c r="D142" s="77">
        <v>15922260204</v>
      </c>
      <c r="E142" s="81" t="s">
        <v>24</v>
      </c>
      <c r="F142" s="74">
        <v>41679</v>
      </c>
    </row>
    <row r="143" spans="2:6" ht="14.25" thickBot="1">
      <c r="B143" s="73">
        <v>105</v>
      </c>
      <c r="C143" s="77">
        <v>20140222</v>
      </c>
      <c r="D143" s="77">
        <v>13752417080</v>
      </c>
      <c r="E143" s="81" t="s">
        <v>24</v>
      </c>
      <c r="F143" s="74">
        <v>41647</v>
      </c>
    </row>
    <row r="144" spans="2:6" ht="14.25" thickBot="1">
      <c r="B144" s="73">
        <v>106</v>
      </c>
      <c r="C144" s="77">
        <v>20140223</v>
      </c>
      <c r="D144" s="77">
        <v>13686819457</v>
      </c>
      <c r="E144" s="81" t="s">
        <v>5</v>
      </c>
      <c r="F144" s="74">
        <v>41679</v>
      </c>
    </row>
    <row r="145" spans="2:6" ht="14.25" thickBot="1">
      <c r="B145" s="73">
        <v>107</v>
      </c>
      <c r="C145" s="77">
        <v>20140223</v>
      </c>
      <c r="D145" s="77">
        <v>18344334880</v>
      </c>
      <c r="E145" s="81" t="s">
        <v>5</v>
      </c>
      <c r="F145" s="74">
        <v>41680</v>
      </c>
    </row>
    <row r="146" spans="2:6" ht="14.25" thickBot="1">
      <c r="B146" s="73">
        <v>108</v>
      </c>
      <c r="C146" s="77">
        <v>20140223</v>
      </c>
      <c r="D146" s="77">
        <v>13428405718</v>
      </c>
      <c r="E146" s="81" t="s">
        <v>5</v>
      </c>
      <c r="F146" s="74">
        <v>41681</v>
      </c>
    </row>
    <row r="147" spans="2:6" ht="14.25" thickBot="1">
      <c r="B147" s="73">
        <v>109</v>
      </c>
      <c r="C147" s="78">
        <v>20140223</v>
      </c>
      <c r="D147" s="78">
        <v>13539463876</v>
      </c>
      <c r="E147" s="82" t="s">
        <v>5</v>
      </c>
      <c r="F147" s="74">
        <v>41682</v>
      </c>
    </row>
    <row r="148" spans="2:6" ht="14.25" thickBot="1">
      <c r="B148" s="73">
        <v>110</v>
      </c>
      <c r="C148" s="77">
        <v>20140223</v>
      </c>
      <c r="D148" s="77">
        <v>13820833923</v>
      </c>
      <c r="E148" s="81" t="s">
        <v>24</v>
      </c>
      <c r="F148" s="74">
        <v>41683</v>
      </c>
    </row>
    <row r="149" spans="2:6" ht="14.25" thickBot="1">
      <c r="B149" s="73">
        <v>111</v>
      </c>
      <c r="C149" s="78">
        <v>20140223</v>
      </c>
      <c r="D149" s="78">
        <v>13425863630</v>
      </c>
      <c r="E149" s="82" t="s">
        <v>5</v>
      </c>
      <c r="F149" s="74">
        <v>41684</v>
      </c>
    </row>
    <row r="150" spans="2:6" ht="14.25" thickBot="1">
      <c r="B150" s="73">
        <v>112</v>
      </c>
      <c r="C150" s="77">
        <v>20140223</v>
      </c>
      <c r="D150" s="77">
        <v>15817091392</v>
      </c>
      <c r="E150" s="81" t="s">
        <v>5</v>
      </c>
      <c r="F150" s="74">
        <v>41685</v>
      </c>
    </row>
    <row r="151" spans="2:6" ht="14.25" thickBot="1">
      <c r="B151" s="73">
        <v>113</v>
      </c>
      <c r="C151" s="78">
        <v>20140223</v>
      </c>
      <c r="D151" s="78">
        <v>13620248495</v>
      </c>
      <c r="E151" s="82" t="s">
        <v>5</v>
      </c>
      <c r="F151" s="74">
        <v>41686</v>
      </c>
    </row>
    <row r="152" spans="2:6" ht="14.25" thickBot="1">
      <c r="B152" s="73">
        <v>114</v>
      </c>
      <c r="C152" s="77">
        <v>20140223</v>
      </c>
      <c r="D152" s="77">
        <v>18742605520</v>
      </c>
      <c r="E152" s="81" t="s">
        <v>25</v>
      </c>
      <c r="F152" s="74">
        <v>41647</v>
      </c>
    </row>
    <row r="153" spans="2:6" ht="14.25" thickBot="1">
      <c r="B153" s="73">
        <v>115</v>
      </c>
      <c r="C153" s="78">
        <v>20140223</v>
      </c>
      <c r="D153" s="78">
        <v>13543799725</v>
      </c>
      <c r="E153" s="82" t="s">
        <v>5</v>
      </c>
      <c r="F153" s="74">
        <v>41686</v>
      </c>
    </row>
    <row r="154" spans="2:6" ht="14.25" thickBot="1">
      <c r="B154" s="73">
        <v>116</v>
      </c>
      <c r="C154" s="79">
        <v>20140223</v>
      </c>
      <c r="D154" s="79">
        <v>15118015185</v>
      </c>
      <c r="E154" s="83" t="s">
        <v>5</v>
      </c>
      <c r="F154" s="74">
        <v>41686</v>
      </c>
    </row>
    <row r="155" spans="2:6" ht="14.25" thickBot="1">
      <c r="B155" s="98">
        <v>117</v>
      </c>
      <c r="C155" s="157">
        <v>20140224</v>
      </c>
      <c r="D155" s="157">
        <v>15057544299</v>
      </c>
      <c r="E155" s="159" t="s">
        <v>27</v>
      </c>
      <c r="F155" s="86">
        <v>41687</v>
      </c>
    </row>
    <row r="156" spans="2:6" ht="14.25" thickBot="1">
      <c r="B156" s="98">
        <v>118</v>
      </c>
      <c r="C156" s="156">
        <v>20140224</v>
      </c>
      <c r="D156" s="156">
        <v>18318360772</v>
      </c>
      <c r="E156" s="158" t="s">
        <v>5</v>
      </c>
      <c r="F156" s="86">
        <v>41688</v>
      </c>
    </row>
    <row r="157" spans="2:6" ht="14.25" thickBot="1">
      <c r="B157" s="98">
        <v>119</v>
      </c>
      <c r="C157" s="157">
        <v>20140224</v>
      </c>
      <c r="D157" s="157">
        <v>15122539906</v>
      </c>
      <c r="E157" s="159" t="s">
        <v>24</v>
      </c>
      <c r="F157" s="86">
        <v>41689</v>
      </c>
    </row>
    <row r="158" spans="2:6" ht="14.25" thickBot="1">
      <c r="B158" s="98">
        <v>120</v>
      </c>
      <c r="C158" s="156">
        <v>20140224</v>
      </c>
      <c r="D158" s="156">
        <v>13802847694</v>
      </c>
      <c r="E158" s="158" t="s">
        <v>5</v>
      </c>
      <c r="F158" s="86">
        <v>41690</v>
      </c>
    </row>
    <row r="159" spans="2:6" ht="14.25" thickBot="1">
      <c r="B159" s="98">
        <v>121</v>
      </c>
      <c r="C159" s="157">
        <v>20140225</v>
      </c>
      <c r="D159" s="157">
        <v>13691612013</v>
      </c>
      <c r="E159" s="159" t="s">
        <v>5</v>
      </c>
      <c r="F159" s="86">
        <v>41647</v>
      </c>
    </row>
    <row r="160" spans="2:6" ht="14.25" thickBot="1">
      <c r="B160" s="98">
        <v>122</v>
      </c>
      <c r="C160" s="156">
        <v>20140225</v>
      </c>
      <c r="D160" s="156">
        <v>15875116168</v>
      </c>
      <c r="E160" s="158" t="s">
        <v>5</v>
      </c>
      <c r="F160" s="86">
        <v>41688</v>
      </c>
    </row>
    <row r="161" spans="2:13" ht="14.25" thickBot="1">
      <c r="B161" s="98">
        <v>123</v>
      </c>
      <c r="C161" s="157">
        <v>20140225</v>
      </c>
      <c r="D161" s="157">
        <v>13543248662</v>
      </c>
      <c r="E161" s="159" t="s">
        <v>5</v>
      </c>
      <c r="F161" s="86">
        <v>41688</v>
      </c>
    </row>
    <row r="162" spans="2:13" ht="14.25" thickBot="1">
      <c r="B162" s="98">
        <v>124</v>
      </c>
      <c r="C162" s="156">
        <v>20140225</v>
      </c>
      <c r="D162" s="156">
        <v>15022449593</v>
      </c>
      <c r="E162" s="158" t="s">
        <v>24</v>
      </c>
      <c r="F162" s="86">
        <v>41647</v>
      </c>
    </row>
    <row r="163" spans="2:13" ht="14.25" thickBot="1">
      <c r="B163" s="98">
        <v>125</v>
      </c>
      <c r="C163" s="157">
        <v>20140225</v>
      </c>
      <c r="D163" s="157">
        <v>13542421165</v>
      </c>
      <c r="E163" s="159" t="s">
        <v>5</v>
      </c>
      <c r="F163" s="86">
        <v>41647</v>
      </c>
    </row>
    <row r="164" spans="2:13" ht="14.25" thickBot="1">
      <c r="B164" s="98">
        <v>126</v>
      </c>
      <c r="C164" s="217">
        <v>20140226</v>
      </c>
      <c r="D164" s="217">
        <v>13538363823</v>
      </c>
      <c r="E164" s="213" t="s">
        <v>5</v>
      </c>
      <c r="F164" s="86">
        <v>41648</v>
      </c>
    </row>
    <row r="165" spans="2:13" ht="14.25" thickBot="1">
      <c r="B165" s="98">
        <v>127</v>
      </c>
      <c r="C165" s="220">
        <v>20140226</v>
      </c>
      <c r="D165" s="220">
        <v>13758431850</v>
      </c>
      <c r="E165" s="216" t="s">
        <v>27</v>
      </c>
      <c r="F165" s="86">
        <v>41688</v>
      </c>
    </row>
    <row r="166" spans="2:13" ht="14.25" thickBot="1">
      <c r="B166" s="98">
        <v>128</v>
      </c>
      <c r="C166" s="220">
        <v>20140226</v>
      </c>
      <c r="D166" s="220">
        <v>13768110614</v>
      </c>
      <c r="E166" s="216" t="s">
        <v>6</v>
      </c>
      <c r="F166" s="86">
        <v>41688</v>
      </c>
    </row>
    <row r="167" spans="2:13" ht="14.25" thickBot="1">
      <c r="B167" s="98">
        <v>129</v>
      </c>
      <c r="C167" s="218">
        <v>20140226</v>
      </c>
      <c r="D167" s="218">
        <v>15012981317</v>
      </c>
      <c r="E167" s="214" t="s">
        <v>5</v>
      </c>
      <c r="F167" s="86">
        <v>41648</v>
      </c>
    </row>
    <row r="168" spans="2:13" ht="14.25" thickBot="1">
      <c r="B168" s="98">
        <v>130</v>
      </c>
      <c r="C168" s="219">
        <v>20140226</v>
      </c>
      <c r="D168" s="219">
        <v>18269224009</v>
      </c>
      <c r="E168" s="215" t="s">
        <v>6</v>
      </c>
      <c r="F168" s="86">
        <v>41688</v>
      </c>
    </row>
    <row r="169" spans="2:13" ht="14.25" thickBot="1">
      <c r="B169" s="98">
        <v>131</v>
      </c>
      <c r="C169" s="256">
        <v>20140227</v>
      </c>
      <c r="D169" s="256">
        <v>13414678314</v>
      </c>
      <c r="E169" s="256" t="s">
        <v>5</v>
      </c>
      <c r="F169" s="86">
        <v>41648</v>
      </c>
      <c r="L169" s="38"/>
      <c r="M169"/>
    </row>
    <row r="170" spans="2:13" ht="14.25" thickBot="1">
      <c r="B170" s="98">
        <v>132</v>
      </c>
      <c r="C170" s="255">
        <v>20140227</v>
      </c>
      <c r="D170" s="255">
        <v>13512963264</v>
      </c>
      <c r="E170" s="255" t="s">
        <v>24</v>
      </c>
      <c r="F170" s="86">
        <v>41688</v>
      </c>
      <c r="L170" s="38"/>
      <c r="M170"/>
    </row>
    <row r="171" spans="2:13" ht="14.25" thickBot="1">
      <c r="B171" s="98">
        <v>133</v>
      </c>
      <c r="C171" s="254">
        <v>20140227</v>
      </c>
      <c r="D171" s="254">
        <v>13567457910</v>
      </c>
      <c r="E171" s="254" t="s">
        <v>27</v>
      </c>
      <c r="F171" s="86">
        <v>41689</v>
      </c>
      <c r="L171" s="38"/>
      <c r="M171"/>
    </row>
    <row r="172" spans="2:13" ht="14.25" thickBot="1">
      <c r="B172" s="98">
        <v>134</v>
      </c>
      <c r="C172" s="254">
        <v>20140227</v>
      </c>
      <c r="D172" s="254">
        <v>13592997952</v>
      </c>
      <c r="E172" s="254" t="s">
        <v>5</v>
      </c>
      <c r="F172" s="86">
        <v>41690</v>
      </c>
      <c r="L172" s="38"/>
      <c r="M172"/>
    </row>
    <row r="173" spans="2:13" ht="14.25" thickBot="1">
      <c r="B173" s="98">
        <v>135</v>
      </c>
      <c r="C173" s="254">
        <v>20140227</v>
      </c>
      <c r="D173" s="254">
        <v>13777419960</v>
      </c>
      <c r="E173" s="254" t="s">
        <v>27</v>
      </c>
      <c r="F173" s="86">
        <v>41691</v>
      </c>
      <c r="L173" s="38"/>
      <c r="M173"/>
    </row>
    <row r="174" spans="2:13" ht="14.25" thickBot="1">
      <c r="B174" s="98">
        <v>136</v>
      </c>
      <c r="C174" s="255">
        <v>20140227</v>
      </c>
      <c r="D174" s="255">
        <v>15015899283</v>
      </c>
      <c r="E174" s="255" t="s">
        <v>5</v>
      </c>
      <c r="F174" s="86">
        <v>41692</v>
      </c>
      <c r="L174" s="38"/>
      <c r="M174"/>
    </row>
    <row r="175" spans="2:13" ht="14.25" thickBot="1">
      <c r="B175" s="98">
        <v>137</v>
      </c>
      <c r="C175" s="255">
        <v>20140227</v>
      </c>
      <c r="D175" s="255">
        <v>15295855910</v>
      </c>
      <c r="E175" s="255" t="s">
        <v>6</v>
      </c>
      <c r="F175" s="86">
        <v>41693</v>
      </c>
      <c r="L175" s="38"/>
      <c r="M175"/>
    </row>
    <row r="176" spans="2:13" ht="14.25" thickBot="1">
      <c r="B176" s="98">
        <v>138</v>
      </c>
      <c r="C176" s="254">
        <v>20140227</v>
      </c>
      <c r="D176" s="254">
        <v>15913854671</v>
      </c>
      <c r="E176" s="254" t="s">
        <v>5</v>
      </c>
      <c r="F176" s="86">
        <v>41694</v>
      </c>
      <c r="L176" s="38"/>
      <c r="M176"/>
    </row>
    <row r="177" spans="2:13" ht="14.25" thickBot="1">
      <c r="B177" s="98">
        <v>139</v>
      </c>
      <c r="C177" s="255">
        <v>20140227</v>
      </c>
      <c r="D177" s="255">
        <v>18862248743</v>
      </c>
      <c r="E177" s="255" t="s">
        <v>13</v>
      </c>
      <c r="F177" s="86">
        <v>41695</v>
      </c>
      <c r="L177" s="38"/>
      <c r="M177"/>
    </row>
    <row r="178" spans="2:13" ht="14.25" thickBot="1">
      <c r="B178" s="98">
        <v>140</v>
      </c>
      <c r="C178" s="257">
        <v>20140228</v>
      </c>
      <c r="D178" s="257">
        <v>13549101771</v>
      </c>
      <c r="E178" s="257" t="s">
        <v>5</v>
      </c>
      <c r="F178" s="86">
        <v>41696</v>
      </c>
      <c r="L178" s="38"/>
      <c r="M178"/>
    </row>
    <row r="179" spans="2:13" ht="14.25" thickBot="1">
      <c r="B179" s="98">
        <v>141</v>
      </c>
      <c r="C179" s="258">
        <v>20140228</v>
      </c>
      <c r="D179" s="258">
        <v>13554804219</v>
      </c>
      <c r="E179" s="258" t="s">
        <v>5</v>
      </c>
      <c r="F179" s="86">
        <v>41648</v>
      </c>
      <c r="L179" s="38"/>
      <c r="M179"/>
    </row>
    <row r="180" spans="2:13" ht="14.25" thickBot="1">
      <c r="B180" s="98">
        <v>142</v>
      </c>
      <c r="C180" s="257">
        <v>20140228</v>
      </c>
      <c r="D180" s="257">
        <v>13644711695</v>
      </c>
      <c r="E180" s="257" t="s">
        <v>16</v>
      </c>
      <c r="F180" s="86">
        <v>41648</v>
      </c>
      <c r="L180" s="38"/>
      <c r="M180"/>
    </row>
    <row r="181" spans="2:13" ht="14.25" thickBot="1">
      <c r="B181" s="98">
        <v>143</v>
      </c>
      <c r="C181" s="259">
        <v>20140228</v>
      </c>
      <c r="D181" s="259">
        <v>13929230352</v>
      </c>
      <c r="E181" s="259" t="s">
        <v>5</v>
      </c>
      <c r="F181" s="86">
        <v>41648</v>
      </c>
      <c r="L181" s="38"/>
      <c r="M181"/>
    </row>
    <row r="182" spans="2:13" ht="14.25" thickBot="1">
      <c r="B182" s="98">
        <v>144</v>
      </c>
      <c r="C182" s="257">
        <v>20140228</v>
      </c>
      <c r="D182" s="257">
        <v>13989822204</v>
      </c>
      <c r="E182" s="257" t="s">
        <v>27</v>
      </c>
      <c r="F182" s="86">
        <v>41696</v>
      </c>
      <c r="L182" s="38"/>
      <c r="M182"/>
    </row>
  </sheetData>
  <mergeCells count="2">
    <mergeCell ref="B1:F1"/>
    <mergeCell ref="I1:M1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9"/>
  <sheetViews>
    <sheetView topLeftCell="A31" workbookViewId="0">
      <selection activeCell="M45" sqref="M45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121</v>
      </c>
      <c r="C1" s="298"/>
      <c r="D1" s="298"/>
      <c r="E1" s="298"/>
      <c r="F1" s="299"/>
      <c r="H1" s="30" t="s">
        <v>116</v>
      </c>
      <c r="I1" s="297" t="s">
        <v>121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非包月付费用户数!J3</f>
        <v>513</v>
      </c>
      <c r="C3" s="99">
        <v>0</v>
      </c>
      <c r="D3" s="45">
        <f>COUNTIFS(E39:E300,"安徽",F39:F300,"&gt;2014-1-31")</f>
        <v>0</v>
      </c>
      <c r="E3" s="40">
        <f>COUNTIFS(E39:E300,"安徽",F39:F300,"&lt;=2014-1-31")</f>
        <v>0</v>
      </c>
      <c r="F3" s="31">
        <f>D3/B3*10000</f>
        <v>0</v>
      </c>
      <c r="H3" s="28" t="s">
        <v>1</v>
      </c>
      <c r="I3" s="41">
        <f>B3</f>
        <v>513</v>
      </c>
      <c r="J3" s="96">
        <v>0</v>
      </c>
      <c r="K3" s="45">
        <f>COUNTIFS(K39:K150,"安徽",L39:L150,"&gt;2014-1-31")</f>
        <v>0</v>
      </c>
      <c r="L3" s="40">
        <f>COUNTIFS(K39:K150,"安徽",L39:L150,"&lt;=2014-1-31")</f>
        <v>0</v>
      </c>
      <c r="M3" s="31">
        <f>K3/I3*10000</f>
        <v>0</v>
      </c>
    </row>
    <row r="4" spans="1:13" ht="15" customHeight="1">
      <c r="A4" s="28" t="s">
        <v>2</v>
      </c>
      <c r="B4" s="41">
        <f>非包月付费用户数!J4</f>
        <v>3</v>
      </c>
      <c r="C4" s="99">
        <v>0</v>
      </c>
      <c r="D4" s="45">
        <f>COUNTIFS(E39:E300,"北京",F39:F300,"&gt;2014-1-31")</f>
        <v>1</v>
      </c>
      <c r="E4" s="40">
        <f>COUNTIFS(E39:E300,"北京",F39:F300,"&lt;=2014-1-31")</f>
        <v>0</v>
      </c>
      <c r="F4" s="31">
        <f>IF(ISERROR(D4/B4)=TRUE,0,D4/B4)*10000</f>
        <v>3333.333333333333</v>
      </c>
      <c r="H4" s="28" t="s">
        <v>2</v>
      </c>
      <c r="I4" s="41">
        <f t="shared" ref="I4:I33" si="0">B4</f>
        <v>3</v>
      </c>
      <c r="J4" s="96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非包月付费用户数!J5</f>
        <v>1125</v>
      </c>
      <c r="C5" s="99">
        <v>0</v>
      </c>
      <c r="D5" s="45">
        <f>COUNTIFS(E39:E300,"福建",F39:F300,"&gt;2014-1-31")</f>
        <v>0</v>
      </c>
      <c r="E5" s="40">
        <f>COUNTIFS(E39:E300,"福建",F39:F300,"&lt;=2014-1-31")</f>
        <v>0</v>
      </c>
      <c r="F5" s="31">
        <f>IF(ISERROR(D5/B5)=TRUE,0,D5/B5)*10000</f>
        <v>0</v>
      </c>
      <c r="H5" s="28" t="s">
        <v>3</v>
      </c>
      <c r="I5" s="41">
        <f t="shared" si="0"/>
        <v>1125</v>
      </c>
      <c r="J5" s="96">
        <v>0</v>
      </c>
      <c r="K5" s="45">
        <f>COUNTIFS(K39:K150,"福建",L39:L150,"&gt;2014-1-31")</f>
        <v>0</v>
      </c>
      <c r="L5" s="40">
        <f>COUNTIFS(K39:K150,"福建",L39:L150,"&lt;=2014-1-31")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非包月付费用户数!J6</f>
        <v>0</v>
      </c>
      <c r="C6" s="99">
        <v>0</v>
      </c>
      <c r="D6" s="45">
        <f>COUNTIFS(E39:E300,"甘肃",F39:F300,"&gt;2014-1-31")</f>
        <v>0</v>
      </c>
      <c r="E6" s="40">
        <f>COUNTIFS(E39:E300,"甘肃",F39:F300,"&lt;=2014-1-31")</f>
        <v>0</v>
      </c>
      <c r="F6" s="31">
        <f t="shared" ref="F6:F33" si="1">IF(ISERROR(D6/B6)=TRUE,0,D6/B6)*10000</f>
        <v>0</v>
      </c>
      <c r="H6" s="28" t="s">
        <v>4</v>
      </c>
      <c r="I6" s="41">
        <f t="shared" si="0"/>
        <v>0</v>
      </c>
      <c r="J6" s="96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非包月付费用户数!J7</f>
        <v>13300</v>
      </c>
      <c r="C7" s="99">
        <v>143</v>
      </c>
      <c r="D7" s="45">
        <f>COUNTIFS(E39:E300,"广东",F39:F300,"&gt;2014-1-31")</f>
        <v>147</v>
      </c>
      <c r="E7" s="40">
        <f>COUNTIFS(E39:E300,"广东",F39:F300,"&lt;=2014-1-31")</f>
        <v>11</v>
      </c>
      <c r="F7" s="31">
        <f t="shared" si="1"/>
        <v>110.52631578947367</v>
      </c>
      <c r="H7" s="28" t="s">
        <v>5</v>
      </c>
      <c r="I7" s="41">
        <f t="shared" si="0"/>
        <v>13300</v>
      </c>
      <c r="J7" s="96">
        <v>0</v>
      </c>
      <c r="K7" s="45">
        <f>COUNTIFS(K39:K150,"广东",L39:L150,"&gt;2014-1-31")</f>
        <v>0</v>
      </c>
      <c r="L7" s="40">
        <f>COUNTIFS(K39:K150,"广东",L39:L150,"&lt;=2014-1-31")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非包月付费用户数!J8</f>
        <v>923</v>
      </c>
      <c r="C8" s="99">
        <v>30</v>
      </c>
      <c r="D8" s="45">
        <f>COUNTIFS(E39:E300,"广西",F39:F300,"&gt;2014-1-31")</f>
        <v>30</v>
      </c>
      <c r="E8" s="40">
        <f>COUNTIFS(E39:E300,"广西",F39:F300,"&lt;=2014-1-31")</f>
        <v>0</v>
      </c>
      <c r="F8" s="31">
        <f t="shared" si="1"/>
        <v>325.02708559046584</v>
      </c>
      <c r="H8" s="28" t="s">
        <v>6</v>
      </c>
      <c r="I8" s="41">
        <f t="shared" si="0"/>
        <v>923</v>
      </c>
      <c r="J8" s="96">
        <v>0</v>
      </c>
      <c r="K8" s="45">
        <f>COUNTIFS(K39:K150,"广西",L39:L150,"&gt;2014-1-31")</f>
        <v>0</v>
      </c>
      <c r="L8" s="40">
        <f>COUNTIFS(K39:K150,"广西",L39:L150,"&lt;=2014-1-31")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非包月付费用户数!J9</f>
        <v>318</v>
      </c>
      <c r="C9" s="99">
        <v>0</v>
      </c>
      <c r="D9" s="45">
        <f>COUNTIFS(E39:E300,"贵州",F39:F300,"&gt;2014-1-31")</f>
        <v>0</v>
      </c>
      <c r="E9" s="40">
        <f>COUNTIFS(E39:E300,"贵州",F39:F300,"&lt;=2014-1-31")</f>
        <v>1</v>
      </c>
      <c r="F9" s="31">
        <f t="shared" si="1"/>
        <v>0</v>
      </c>
      <c r="H9" s="28" t="s">
        <v>7</v>
      </c>
      <c r="I9" s="41">
        <f t="shared" si="0"/>
        <v>318</v>
      </c>
      <c r="J9" s="96">
        <v>0</v>
      </c>
      <c r="K9" s="45">
        <f>COUNTIFS(K39:K150,"贵州",L39:L150,"&gt;2014-1-31")</f>
        <v>0</v>
      </c>
      <c r="L9" s="40">
        <f>COUNTIFS(K39:K150,"贵州",L39:L150,"&lt;=2014-1-31")</f>
        <v>0</v>
      </c>
      <c r="M9" s="31">
        <f t="shared" si="2"/>
        <v>0</v>
      </c>
    </row>
    <row r="10" spans="1:13" ht="15" customHeight="1">
      <c r="A10" s="28" t="s">
        <v>8</v>
      </c>
      <c r="B10" s="41">
        <f>非包月付费用户数!J10</f>
        <v>1</v>
      </c>
      <c r="C10" s="99">
        <v>0</v>
      </c>
      <c r="D10" s="45">
        <f>COUNTIFS(E39:E300,"海南",F39:F300,"&gt;2014-1-31")</f>
        <v>0</v>
      </c>
      <c r="E10" s="40">
        <f>COUNTIFS(E39:E300,"海南",F39:F300,"&lt;=2014-1-31")</f>
        <v>0</v>
      </c>
      <c r="F10" s="31">
        <f t="shared" si="1"/>
        <v>0</v>
      </c>
      <c r="H10" s="28" t="s">
        <v>8</v>
      </c>
      <c r="I10" s="41">
        <f t="shared" si="0"/>
        <v>1</v>
      </c>
      <c r="J10" s="96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非包月付费用户数!J11</f>
        <v>314</v>
      </c>
      <c r="C11" s="99">
        <v>1</v>
      </c>
      <c r="D11" s="45">
        <f>COUNTIFS(E39:E300,"河北",F39:F300,"&gt;2014-1-31")</f>
        <v>1</v>
      </c>
      <c r="E11" s="40">
        <f>COUNTIFS(E39:E300,"河北",F39:F300,"&lt;=2014-1-31")</f>
        <v>0</v>
      </c>
      <c r="F11" s="31">
        <f t="shared" si="1"/>
        <v>31.847133757961785</v>
      </c>
      <c r="H11" s="28" t="s">
        <v>9</v>
      </c>
      <c r="I11" s="41">
        <f t="shared" si="0"/>
        <v>314</v>
      </c>
      <c r="J11" s="96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非包月付费用户数!J12</f>
        <v>542</v>
      </c>
      <c r="C12" s="99">
        <v>0</v>
      </c>
      <c r="D12" s="45">
        <f>COUNTIFS(E39:E300,"黑龙江",F39:F300,"&gt;2014-1-31")</f>
        <v>0</v>
      </c>
      <c r="E12" s="40">
        <f>COUNTIFS(E39:E300,"黑龙江",F39:F300,"&lt;=2014-1-31")</f>
        <v>2</v>
      </c>
      <c r="F12" s="31">
        <f t="shared" si="1"/>
        <v>0</v>
      </c>
      <c r="H12" s="28" t="s">
        <v>10</v>
      </c>
      <c r="I12" s="41">
        <f t="shared" si="0"/>
        <v>542</v>
      </c>
      <c r="J12" s="96">
        <v>0</v>
      </c>
      <c r="K12" s="45">
        <f>COUNTIFS(K39:K150,"黑龙江",L39:L150,"&gt;2014-1-31")</f>
        <v>0</v>
      </c>
      <c r="L12" s="40">
        <f>COUNTIFS(K39:K150,"黑龙江",L39:L150,"&lt;=2014-1-31")</f>
        <v>1</v>
      </c>
      <c r="M12" s="31">
        <f t="shared" si="2"/>
        <v>0</v>
      </c>
    </row>
    <row r="13" spans="1:13" ht="15" customHeight="1">
      <c r="A13" s="28" t="s">
        <v>11</v>
      </c>
      <c r="B13" s="41">
        <f>非包月付费用户数!J13</f>
        <v>944</v>
      </c>
      <c r="C13" s="99">
        <v>3</v>
      </c>
      <c r="D13" s="45">
        <f>COUNTIFS(E39:E300,"湖南",F39:F300,"&gt;2014-1-31")</f>
        <v>3</v>
      </c>
      <c r="E13" s="40">
        <f>COUNTIFS(E39:E300,"湖南",F39:F300,"&lt;=2014-1-31")</f>
        <v>0</v>
      </c>
      <c r="F13" s="31">
        <f t="shared" si="1"/>
        <v>31.779661016949156</v>
      </c>
      <c r="H13" s="28" t="s">
        <v>11</v>
      </c>
      <c r="I13" s="41">
        <f t="shared" si="0"/>
        <v>944</v>
      </c>
      <c r="J13" s="96">
        <v>0</v>
      </c>
      <c r="K13" s="45">
        <f>COUNTIFS(K39:K150,"湖南",L39:L150,"&gt;2014-1-31")</f>
        <v>0</v>
      </c>
      <c r="L13" s="40">
        <f>COUNTIFS(K39:K150,"湖南",L39:L150,"&lt;=2014-1-31")</f>
        <v>0</v>
      </c>
      <c r="M13" s="31">
        <f t="shared" si="2"/>
        <v>0</v>
      </c>
    </row>
    <row r="14" spans="1:13" ht="15" customHeight="1">
      <c r="A14" s="28" t="s">
        <v>12</v>
      </c>
      <c r="B14" s="41">
        <f>非包月付费用户数!J14</f>
        <v>227</v>
      </c>
      <c r="C14" s="99">
        <v>0</v>
      </c>
      <c r="D14" s="45">
        <f>COUNTIFS(E39:E300,"吉林",F39:F300,"&gt;2014-1-31")</f>
        <v>0</v>
      </c>
      <c r="E14" s="40">
        <f>COUNTIFS(E39:E300,"吉林",F39:F300,"&lt;=2014-1-31")</f>
        <v>1</v>
      </c>
      <c r="F14" s="31">
        <f t="shared" si="1"/>
        <v>0</v>
      </c>
      <c r="H14" s="28" t="s">
        <v>12</v>
      </c>
      <c r="I14" s="41">
        <f t="shared" si="0"/>
        <v>227</v>
      </c>
      <c r="J14" s="96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非包月付费用户数!J15</f>
        <v>16</v>
      </c>
      <c r="C15" s="99">
        <v>1</v>
      </c>
      <c r="D15" s="45">
        <f>COUNTIFS(E39:E300,"江苏",F39:F300,"&gt;2014-1-31")</f>
        <v>1</v>
      </c>
      <c r="E15" s="40">
        <f>COUNTIFS(E39:E300,"江苏",F39:F300,"&lt;=2014-1-31")</f>
        <v>2</v>
      </c>
      <c r="F15" s="31">
        <f t="shared" si="1"/>
        <v>625</v>
      </c>
      <c r="H15" s="28" t="s">
        <v>13</v>
      </c>
      <c r="I15" s="41">
        <f t="shared" si="0"/>
        <v>16</v>
      </c>
      <c r="J15" s="96">
        <v>1</v>
      </c>
      <c r="K15" s="45">
        <f>COUNTIFS(K39:K150,"江苏",L39:L150,"&gt;2014-1-31")</f>
        <v>1</v>
      </c>
      <c r="L15" s="40">
        <f>COUNTIFS(K39:K150,"江苏",L39:L150,"&lt;=2014-1-31")</f>
        <v>1</v>
      </c>
      <c r="M15" s="31">
        <f t="shared" si="2"/>
        <v>625</v>
      </c>
    </row>
    <row r="16" spans="1:13" ht="15" customHeight="1">
      <c r="A16" s="28" t="s">
        <v>14</v>
      </c>
      <c r="B16" s="41">
        <f>非包月付费用户数!J16</f>
        <v>1</v>
      </c>
      <c r="C16" s="99">
        <v>0</v>
      </c>
      <c r="D16" s="45">
        <f>COUNTIFS(E39:E300,"江西",F39:F300,"&gt;2014-1-31")</f>
        <v>0</v>
      </c>
      <c r="E16" s="40">
        <f>COUNTIFS(E39:E300,"江西",F39:F300,"&lt;=2014-1-31")</f>
        <v>0</v>
      </c>
      <c r="F16" s="31">
        <f t="shared" si="1"/>
        <v>0</v>
      </c>
      <c r="H16" s="28" t="s">
        <v>14</v>
      </c>
      <c r="I16" s="41">
        <f t="shared" si="0"/>
        <v>1</v>
      </c>
      <c r="J16" s="96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非包月付费用户数!J17</f>
        <v>77</v>
      </c>
      <c r="C17" s="99">
        <v>0</v>
      </c>
      <c r="D17" s="45">
        <f>COUNTIFS(E39:E300,"辽宁",F39:F300,"&gt;2014-1-31")</f>
        <v>0</v>
      </c>
      <c r="E17" s="40">
        <f>COUNTIFS(E39:E300,"辽宁",F39:F300,"&lt;=2014-1-31")</f>
        <v>1</v>
      </c>
      <c r="F17" s="31">
        <f t="shared" si="1"/>
        <v>0</v>
      </c>
      <c r="H17" s="28" t="s">
        <v>15</v>
      </c>
      <c r="I17" s="41">
        <f t="shared" si="0"/>
        <v>77</v>
      </c>
      <c r="J17" s="96">
        <v>0</v>
      </c>
      <c r="K17" s="45">
        <f>COUNTIFS(K39:K150,"辽宁",L39:L150,"&gt;2014-1-31")</f>
        <v>0</v>
      </c>
      <c r="L17" s="40">
        <f>COUNTIFS(K39:K150,"辽宁",L39:L150,"&lt;=2014-1-31")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非包月付费用户数!J18</f>
        <v>28</v>
      </c>
      <c r="C18" s="99">
        <v>0</v>
      </c>
      <c r="D18" s="45">
        <f>COUNTIFS(E39:E300,"内蒙古",F39:F300,"&gt;2014-1-31")</f>
        <v>0</v>
      </c>
      <c r="E18" s="40">
        <f>COUNTIFS(E39:E300,"内蒙古",F39:F300,"&lt;=2014-1-31")</f>
        <v>0</v>
      </c>
      <c r="F18" s="31">
        <f t="shared" si="1"/>
        <v>0</v>
      </c>
      <c r="H18" s="28" t="s">
        <v>16</v>
      </c>
      <c r="I18" s="41">
        <f t="shared" si="0"/>
        <v>28</v>
      </c>
      <c r="J18" s="96">
        <v>0</v>
      </c>
      <c r="K18" s="45">
        <f>COUNTIFS(K39:K150,"内蒙古",L39:L150,"&gt;2014-1-31")</f>
        <v>0</v>
      </c>
      <c r="L18" s="40">
        <f>COUNTIFS(K39:K150,"内蒙古",L39:L150,"&lt;=2014-1-31")</f>
        <v>0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非包月付费用户数!J19</f>
        <v>0</v>
      </c>
      <c r="C19" s="99">
        <v>0</v>
      </c>
      <c r="D19" s="45">
        <f>COUNTIFS(E39:E300,"宁夏",F39:F300,"&gt;2014-1-31")</f>
        <v>0</v>
      </c>
      <c r="E19" s="40">
        <f>COUNTIFS(E39:E300,"宁夏",F39:F300,"&lt;=2014-1-31")</f>
        <v>1</v>
      </c>
      <c r="F19" s="31">
        <f t="shared" si="1"/>
        <v>0</v>
      </c>
      <c r="H19" s="28" t="s">
        <v>17</v>
      </c>
      <c r="I19" s="41">
        <f t="shared" si="0"/>
        <v>0</v>
      </c>
      <c r="J19" s="96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非包月付费用户数!J20</f>
        <v>28</v>
      </c>
      <c r="C20" s="99">
        <v>0</v>
      </c>
      <c r="D20" s="45">
        <f>COUNTIFS(E39:E300,"青海",F39:F300,"&gt;2014-1-31")</f>
        <v>0</v>
      </c>
      <c r="E20" s="40">
        <f>COUNTIFS(E39:E300,"青海",F39:F300,"&lt;=2014-1-31")</f>
        <v>0</v>
      </c>
      <c r="F20" s="31">
        <f t="shared" si="1"/>
        <v>0</v>
      </c>
      <c r="H20" s="28" t="s">
        <v>18</v>
      </c>
      <c r="I20" s="41">
        <f t="shared" si="0"/>
        <v>28</v>
      </c>
      <c r="J20" s="96">
        <v>0</v>
      </c>
      <c r="K20" s="45">
        <f>COUNTIFS(K39:K150,"青海",L39:L150,"&gt;2014-1-31")</f>
        <v>0</v>
      </c>
      <c r="L20" s="40">
        <f>COUNTIFS(K39:K150,"青海",L39:L150,"&lt;=2014-1-31")</f>
        <v>0</v>
      </c>
      <c r="M20" s="31">
        <f t="shared" si="2"/>
        <v>0</v>
      </c>
    </row>
    <row r="21" spans="1:13" ht="15" customHeight="1">
      <c r="A21" s="28" t="s">
        <v>19</v>
      </c>
      <c r="B21" s="41">
        <f>非包月付费用户数!J21</f>
        <v>892</v>
      </c>
      <c r="C21" s="99">
        <v>0</v>
      </c>
      <c r="D21" s="45">
        <f>COUNTIFS(E39:E300,"山东",F39:F300,"&gt;2014-1-31")</f>
        <v>0</v>
      </c>
      <c r="E21" s="40">
        <f>COUNTIFS(E39:E300,"山东",F39:F300,"&lt;=2014-1-31")</f>
        <v>0</v>
      </c>
      <c r="F21" s="31">
        <f t="shared" si="1"/>
        <v>0</v>
      </c>
      <c r="H21" s="28" t="s">
        <v>19</v>
      </c>
      <c r="I21" s="41">
        <f t="shared" si="0"/>
        <v>892</v>
      </c>
      <c r="J21" s="96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非包月付费用户数!J22</f>
        <v>0</v>
      </c>
      <c r="C22" s="99">
        <v>0</v>
      </c>
      <c r="D22" s="45">
        <f>COUNTIFS(E39:E300,"山西",F39:F300,"&gt;2014-1-31")</f>
        <v>0</v>
      </c>
      <c r="E22" s="40">
        <f>COUNTIFS(E39:E300,"山西",F39:F300,"&lt;=2014-1-31")</f>
        <v>0</v>
      </c>
      <c r="F22" s="31">
        <f t="shared" si="1"/>
        <v>0</v>
      </c>
      <c r="H22" s="28" t="s">
        <v>20</v>
      </c>
      <c r="I22" s="41">
        <f t="shared" si="0"/>
        <v>0</v>
      </c>
      <c r="J22" s="96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非包月付费用户数!J23</f>
        <v>210</v>
      </c>
      <c r="C23" s="99">
        <v>4</v>
      </c>
      <c r="D23" s="45">
        <f>COUNTIFS(E39:E300,"陕西",F39:F300,"&gt;2014-1-31")</f>
        <v>4</v>
      </c>
      <c r="E23" s="40">
        <f>COUNTIFS(E39:E300,"陕西",F39:F300,"&lt;=2014-1-31")</f>
        <v>0</v>
      </c>
      <c r="F23" s="31">
        <f t="shared" si="1"/>
        <v>190.47619047619048</v>
      </c>
      <c r="H23" s="28" t="s">
        <v>21</v>
      </c>
      <c r="I23" s="41">
        <f t="shared" si="0"/>
        <v>210</v>
      </c>
      <c r="J23" s="96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非包月付费用户数!J24</f>
        <v>3</v>
      </c>
      <c r="C24" s="99">
        <v>0</v>
      </c>
      <c r="D24" s="45">
        <f>COUNTIFS(E39:E300,"上海",F39:F300,"&gt;2014-1-31")</f>
        <v>0</v>
      </c>
      <c r="E24" s="40">
        <f>COUNTIFS(E39:E300,"上海",F39:F300,"&lt;=2014-1-31")</f>
        <v>0</v>
      </c>
      <c r="F24" s="31">
        <f t="shared" si="1"/>
        <v>0</v>
      </c>
      <c r="H24" s="28" t="s">
        <v>22</v>
      </c>
      <c r="I24" s="41">
        <f t="shared" si="0"/>
        <v>3</v>
      </c>
      <c r="J24" s="96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非包月付费用户数!J25</f>
        <v>3</v>
      </c>
      <c r="C25" s="99">
        <v>0</v>
      </c>
      <c r="D25" s="45">
        <f>COUNTIFS(E39:E300,"四川",F39:F300,"&gt;2014-1-31")</f>
        <v>0</v>
      </c>
      <c r="E25" s="40">
        <f>COUNTIFS(E39:E300,"四川",F39:F300,"&lt;=2014-1-31")</f>
        <v>0</v>
      </c>
      <c r="F25" s="31">
        <f t="shared" si="1"/>
        <v>0</v>
      </c>
      <c r="H25" s="28" t="s">
        <v>23</v>
      </c>
      <c r="I25" s="41">
        <f t="shared" si="0"/>
        <v>3</v>
      </c>
      <c r="J25" s="96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非包月付费用户数!J26</f>
        <v>7</v>
      </c>
      <c r="C26" s="99">
        <v>0</v>
      </c>
      <c r="D26" s="45">
        <f>COUNTIFS(E39:E300,"天津",F39:F300,"&gt;2014-1-31")</f>
        <v>0</v>
      </c>
      <c r="E26" s="40">
        <f>COUNTIFS(E39:E300,"天津",F39:F300,"&lt;=2014-1-31")</f>
        <v>4</v>
      </c>
      <c r="F26" s="31">
        <f t="shared" si="1"/>
        <v>0</v>
      </c>
      <c r="H26" s="28" t="s">
        <v>24</v>
      </c>
      <c r="I26" s="41">
        <f t="shared" si="0"/>
        <v>7</v>
      </c>
      <c r="J26" s="96">
        <v>0</v>
      </c>
      <c r="K26" s="45">
        <f>COUNTIFS(K39:K150,"天津",L39:L150,"&gt;2014-1-31")</f>
        <v>0</v>
      </c>
      <c r="L26" s="40">
        <f>COUNTIFS(K39:K150,"天津",L39:L150,"&lt;=2014-1-31")</f>
        <v>1</v>
      </c>
      <c r="M26" s="31">
        <f t="shared" si="2"/>
        <v>0</v>
      </c>
    </row>
    <row r="27" spans="1:13" ht="15" customHeight="1">
      <c r="A27" s="28" t="s">
        <v>25</v>
      </c>
      <c r="B27" s="41">
        <f>非包月付费用户数!J27</f>
        <v>136</v>
      </c>
      <c r="C27" s="99">
        <v>2</v>
      </c>
      <c r="D27" s="45">
        <f>COUNTIFS(E39:E300,"新疆",F39:F300,"&gt;2014-1-31")</f>
        <v>2</v>
      </c>
      <c r="E27" s="40">
        <f>COUNTIFS(E39:E300,"新疆",F39:F300,"&lt;=2014-1-31")</f>
        <v>1</v>
      </c>
      <c r="F27" s="31">
        <f t="shared" si="1"/>
        <v>147.05882352941177</v>
      </c>
      <c r="H27" s="28" t="s">
        <v>25</v>
      </c>
      <c r="I27" s="41">
        <f t="shared" si="0"/>
        <v>136</v>
      </c>
      <c r="J27" s="96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非包月付费用户数!J28</f>
        <v>581</v>
      </c>
      <c r="C28" s="99">
        <v>1</v>
      </c>
      <c r="D28" s="45">
        <f>COUNTIFS(E39:E300,"云南",F39:F300,"&gt;2014-1-31")</f>
        <v>1</v>
      </c>
      <c r="E28" s="40">
        <f>COUNTIFS(E39:E300,"云南",F39:F300,"&lt;=2014-1-31")</f>
        <v>0</v>
      </c>
      <c r="F28" s="31">
        <f t="shared" si="1"/>
        <v>17.21170395869191</v>
      </c>
      <c r="H28" s="28" t="s">
        <v>26</v>
      </c>
      <c r="I28" s="41">
        <f t="shared" si="0"/>
        <v>581</v>
      </c>
      <c r="J28" s="96">
        <v>0</v>
      </c>
      <c r="K28" s="45">
        <f>COUNTIFS(K39:K150,"云南",L39:L150,"&gt;2014-1-31")</f>
        <v>1</v>
      </c>
      <c r="L28" s="40">
        <f>COUNTIFS(K39:K150,"云南",L39:L150,"&lt;=2014-1-31")</f>
        <v>0</v>
      </c>
      <c r="M28" s="31">
        <f t="shared" si="2"/>
        <v>17.21170395869191</v>
      </c>
    </row>
    <row r="29" spans="1:13" ht="15" customHeight="1">
      <c r="A29" s="28" t="s">
        <v>27</v>
      </c>
      <c r="B29" s="41">
        <f>非包月付费用户数!J29</f>
        <v>5579</v>
      </c>
      <c r="C29" s="99">
        <v>16</v>
      </c>
      <c r="D29" s="45">
        <f>COUNTIFS(E39:E300,"浙江",F39:F300,"&gt;2014-1-31")</f>
        <v>17</v>
      </c>
      <c r="E29" s="40">
        <f>COUNTIFS(E39:E300,"浙江",F39:F300,"&lt;=2014-1-31")</f>
        <v>6</v>
      </c>
      <c r="F29" s="31">
        <f t="shared" si="1"/>
        <v>30.471410647069366</v>
      </c>
      <c r="H29" s="28" t="s">
        <v>27</v>
      </c>
      <c r="I29" s="41">
        <f t="shared" si="0"/>
        <v>5579</v>
      </c>
      <c r="J29" s="96">
        <v>0</v>
      </c>
      <c r="K29" s="45">
        <f>COUNTIFS(K39:K150,"浙江",L39:L150,"&gt;2014-1-31")</f>
        <v>0</v>
      </c>
      <c r="L29" s="40">
        <f>COUNTIFS(K39:K150,"浙江",L39:L150,"&lt;=2014-1-31")</f>
        <v>0</v>
      </c>
      <c r="M29" s="31">
        <f t="shared" si="2"/>
        <v>0</v>
      </c>
    </row>
    <row r="30" spans="1:13" ht="15" customHeight="1">
      <c r="A30" s="28" t="s">
        <v>28</v>
      </c>
      <c r="B30" s="41">
        <f>非包月付费用户数!J30</f>
        <v>27</v>
      </c>
      <c r="C30" s="99">
        <v>0</v>
      </c>
      <c r="D30" s="45">
        <f>COUNTIFS(E39:E300,"湖北",F39:F300,"&gt;2014-1-31")</f>
        <v>0</v>
      </c>
      <c r="E30" s="40">
        <f>COUNTIFS(E39:E300,"湖北",F39:F300,"&lt;=2014-1-31")</f>
        <v>0</v>
      </c>
      <c r="F30" s="31">
        <f t="shared" si="1"/>
        <v>0</v>
      </c>
      <c r="H30" s="28" t="s">
        <v>28</v>
      </c>
      <c r="I30" s="41">
        <f t="shared" si="0"/>
        <v>27</v>
      </c>
      <c r="J30" s="96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非包月付费用户数!J31</f>
        <v>1</v>
      </c>
      <c r="C31" s="99">
        <v>0</v>
      </c>
      <c r="D31" s="45">
        <f>COUNTIFS(E39:E300,"重庆",F39:F300,"&gt;2014-1-31")</f>
        <v>0</v>
      </c>
      <c r="E31" s="40">
        <f>COUNTIFS(E39:E300,"重庆",F39:F300,"&lt;=2014-1-31")</f>
        <v>0</v>
      </c>
      <c r="F31" s="31">
        <f t="shared" si="1"/>
        <v>0</v>
      </c>
      <c r="H31" s="29" t="s">
        <v>29</v>
      </c>
      <c r="I31" s="41">
        <f t="shared" si="0"/>
        <v>1</v>
      </c>
      <c r="J31" s="96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非包月付费用户数!J32</f>
        <v>1045</v>
      </c>
      <c r="C32" s="99">
        <v>12</v>
      </c>
      <c r="D32" s="45">
        <f>COUNTIFS(E39:E300,"河南",F39:F300,"&gt;2014-1-31")</f>
        <v>14</v>
      </c>
      <c r="E32" s="40">
        <f>COUNTIFS(E39:E300,"河南",F39:F300,"&lt;=2014-1-31")</f>
        <v>0</v>
      </c>
      <c r="F32" s="31">
        <f t="shared" si="1"/>
        <v>133.97129186602871</v>
      </c>
      <c r="H32" s="28" t="s">
        <v>30</v>
      </c>
      <c r="I32" s="41">
        <f t="shared" si="0"/>
        <v>1045</v>
      </c>
      <c r="J32" s="96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非包月付费用户数!J33</f>
        <v>6</v>
      </c>
      <c r="C33" s="99">
        <v>0</v>
      </c>
      <c r="D33" s="45">
        <f>COUNTIFS(E39:E300,"西藏",F39:F300,"&gt;2014-1-31")</f>
        <v>0</v>
      </c>
      <c r="E33" s="40">
        <f>COUNTIFS(E39:E300,"西藏",F39:F300,"&lt;=2014-1-31")</f>
        <v>0</v>
      </c>
      <c r="F33" s="54">
        <f t="shared" si="1"/>
        <v>0</v>
      </c>
      <c r="H33" s="28" t="s">
        <v>31</v>
      </c>
      <c r="I33" s="41">
        <f t="shared" si="0"/>
        <v>6</v>
      </c>
      <c r="J33" s="96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26850</v>
      </c>
      <c r="C34" s="126">
        <f>SUM(C3:C33)</f>
        <v>213</v>
      </c>
      <c r="D34" s="45">
        <f>SUM(D3:D33)</f>
        <v>221</v>
      </c>
      <c r="E34" s="27">
        <f>SUM(E3:E33)</f>
        <v>30</v>
      </c>
      <c r="F34" s="53">
        <f>D34/B34*10000</f>
        <v>82.309124767225327</v>
      </c>
      <c r="H34" s="28" t="s">
        <v>113</v>
      </c>
      <c r="I34" s="41">
        <f>B34</f>
        <v>26850</v>
      </c>
      <c r="J34" s="126">
        <v>1</v>
      </c>
      <c r="K34" s="45">
        <f>SUM(K3:K33)</f>
        <v>2</v>
      </c>
      <c r="L34" s="27">
        <f>SUM(L3:L33)</f>
        <v>3</v>
      </c>
      <c r="M34" s="53">
        <f>K34/I34*10000</f>
        <v>0.74487895716946007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>
      <c r="B39" s="6">
        <v>1</v>
      </c>
      <c r="C39" s="34">
        <v>20140201</v>
      </c>
      <c r="D39" s="34">
        <v>13632338678</v>
      </c>
      <c r="E39" s="34" t="s">
        <v>5</v>
      </c>
      <c r="F39" s="35">
        <v>41665</v>
      </c>
      <c r="H39" s="6">
        <v>1</v>
      </c>
      <c r="I39" s="10">
        <v>20140205</v>
      </c>
      <c r="J39" s="10">
        <v>13845126599</v>
      </c>
      <c r="K39" s="10" t="s">
        <v>10</v>
      </c>
      <c r="L39" s="18">
        <v>41665</v>
      </c>
    </row>
    <row r="40" spans="1:13">
      <c r="B40" s="6">
        <v>2</v>
      </c>
      <c r="C40" s="34">
        <v>20140202</v>
      </c>
      <c r="D40" s="34">
        <v>13650964182</v>
      </c>
      <c r="E40" s="34" t="s">
        <v>5</v>
      </c>
      <c r="F40" s="35">
        <v>41672</v>
      </c>
      <c r="H40" s="6">
        <v>2</v>
      </c>
      <c r="I40" s="11">
        <v>20140207</v>
      </c>
      <c r="J40" s="11">
        <v>15252079268</v>
      </c>
      <c r="K40" s="11" t="s">
        <v>13</v>
      </c>
      <c r="L40" s="18">
        <v>41665</v>
      </c>
    </row>
    <row r="41" spans="1:13" ht="14.25" thickBot="1">
      <c r="B41" s="6">
        <v>3</v>
      </c>
      <c r="C41" s="34">
        <v>20140202</v>
      </c>
      <c r="D41" s="34">
        <v>13630452209</v>
      </c>
      <c r="E41" s="34" t="s">
        <v>5</v>
      </c>
      <c r="F41" s="35">
        <v>41672</v>
      </c>
      <c r="H41" s="6">
        <v>3</v>
      </c>
      <c r="I41" s="11">
        <v>20140223</v>
      </c>
      <c r="J41" s="11">
        <v>13642141712</v>
      </c>
      <c r="K41" s="11" t="s">
        <v>24</v>
      </c>
      <c r="L41" s="18">
        <v>41666</v>
      </c>
    </row>
    <row r="42" spans="1:13" ht="14.25" thickBot="1">
      <c r="B42" s="6">
        <v>4</v>
      </c>
      <c r="C42" s="34">
        <v>20140203</v>
      </c>
      <c r="D42" s="34">
        <v>13625726630</v>
      </c>
      <c r="E42" s="34" t="s">
        <v>27</v>
      </c>
      <c r="F42" s="35">
        <v>41665</v>
      </c>
      <c r="H42" s="6">
        <v>4</v>
      </c>
      <c r="I42" s="169">
        <v>20140225</v>
      </c>
      <c r="J42" s="169">
        <v>13655169738</v>
      </c>
      <c r="K42" s="170" t="s">
        <v>13</v>
      </c>
      <c r="L42" s="101">
        <v>41672</v>
      </c>
    </row>
    <row r="43" spans="1:13" ht="14.25" thickBot="1">
      <c r="B43" s="6">
        <v>5</v>
      </c>
      <c r="C43" s="34">
        <v>20140204</v>
      </c>
      <c r="D43" s="34">
        <v>13884353561</v>
      </c>
      <c r="E43" s="34" t="s">
        <v>27</v>
      </c>
      <c r="F43" s="35">
        <v>41672</v>
      </c>
      <c r="H43" s="6">
        <v>5</v>
      </c>
      <c r="I43" s="266">
        <v>20140227</v>
      </c>
      <c r="J43" s="266">
        <v>15125592197</v>
      </c>
      <c r="K43" s="266" t="s">
        <v>26</v>
      </c>
      <c r="L43" s="101">
        <v>41673</v>
      </c>
      <c r="M43"/>
    </row>
    <row r="44" spans="1:13" ht="14.25">
      <c r="B44" s="6">
        <v>6</v>
      </c>
      <c r="C44" s="34">
        <v>20140204</v>
      </c>
      <c r="D44" s="34">
        <v>13539245428</v>
      </c>
      <c r="E44" s="34" t="s">
        <v>5</v>
      </c>
      <c r="F44" s="35">
        <v>41672</v>
      </c>
      <c r="H44" s="6">
        <v>6</v>
      </c>
      <c r="I44" s="50"/>
      <c r="J44" s="50"/>
      <c r="K44" s="50"/>
      <c r="L44" s="51"/>
    </row>
    <row r="45" spans="1:13" ht="14.25">
      <c r="B45" s="6">
        <v>7</v>
      </c>
      <c r="C45" s="34">
        <v>20140204</v>
      </c>
      <c r="D45" s="34">
        <v>13735054954</v>
      </c>
      <c r="E45" s="34" t="s">
        <v>27</v>
      </c>
      <c r="F45" s="35">
        <v>41672</v>
      </c>
      <c r="H45" s="6">
        <v>7</v>
      </c>
      <c r="I45" s="52"/>
      <c r="J45" s="52"/>
      <c r="K45" s="52"/>
      <c r="L45" s="49"/>
    </row>
    <row r="46" spans="1:13">
      <c r="B46" s="6">
        <v>8</v>
      </c>
      <c r="C46" s="34">
        <v>20140204</v>
      </c>
      <c r="D46" s="34">
        <v>13670463430</v>
      </c>
      <c r="E46" s="34" t="s">
        <v>5</v>
      </c>
      <c r="F46" s="35">
        <v>41672</v>
      </c>
      <c r="H46" s="6">
        <v>8</v>
      </c>
      <c r="I46" s="14"/>
      <c r="J46" s="14"/>
      <c r="K46" s="14"/>
      <c r="L46" s="24"/>
    </row>
    <row r="47" spans="1:13">
      <c r="B47" s="6">
        <v>9</v>
      </c>
      <c r="C47" s="34">
        <v>20140205</v>
      </c>
      <c r="D47" s="34">
        <v>13506765243</v>
      </c>
      <c r="E47" s="34" t="s">
        <v>27</v>
      </c>
      <c r="F47" s="35">
        <v>41672</v>
      </c>
      <c r="H47" s="6">
        <v>9</v>
      </c>
      <c r="I47" s="14"/>
      <c r="J47" s="14"/>
      <c r="K47" s="14"/>
      <c r="L47" s="24"/>
    </row>
    <row r="48" spans="1:13">
      <c r="B48" s="6">
        <v>10</v>
      </c>
      <c r="C48" s="34">
        <v>20140205</v>
      </c>
      <c r="D48" s="34">
        <v>13845126599</v>
      </c>
      <c r="E48" s="34" t="s">
        <v>10</v>
      </c>
      <c r="F48" s="35">
        <v>41665</v>
      </c>
      <c r="H48" s="6">
        <v>10</v>
      </c>
      <c r="I48" s="14"/>
      <c r="J48" s="14"/>
      <c r="K48" s="14"/>
      <c r="L48" s="24"/>
    </row>
    <row r="49" spans="2:13">
      <c r="B49" s="6">
        <v>11</v>
      </c>
      <c r="C49" s="34">
        <v>20140205</v>
      </c>
      <c r="D49" s="34">
        <v>15158057012</v>
      </c>
      <c r="E49" s="34" t="s">
        <v>27</v>
      </c>
      <c r="F49" s="35">
        <v>41665</v>
      </c>
      <c r="H49" s="6">
        <v>11</v>
      </c>
      <c r="I49" s="14"/>
      <c r="J49" s="14"/>
      <c r="K49" s="14"/>
      <c r="L49" s="24"/>
      <c r="M49"/>
    </row>
    <row r="50" spans="2:13">
      <c r="B50" s="6">
        <v>12</v>
      </c>
      <c r="C50" s="34">
        <v>20140205</v>
      </c>
      <c r="D50" s="34">
        <v>13713389205</v>
      </c>
      <c r="E50" s="34" t="s">
        <v>5</v>
      </c>
      <c r="F50" s="35">
        <v>41665</v>
      </c>
      <c r="H50" s="6">
        <v>12</v>
      </c>
      <c r="I50" s="14"/>
      <c r="J50" s="14"/>
      <c r="K50" s="14"/>
      <c r="L50" s="24"/>
      <c r="M50"/>
    </row>
    <row r="51" spans="2:13">
      <c r="B51" s="6">
        <v>13</v>
      </c>
      <c r="C51" s="34">
        <v>20140206</v>
      </c>
      <c r="D51" s="34">
        <v>15088557075</v>
      </c>
      <c r="E51" s="34" t="s">
        <v>27</v>
      </c>
      <c r="F51" s="35">
        <v>41665</v>
      </c>
      <c r="H51" s="6">
        <v>13</v>
      </c>
      <c r="I51" s="33"/>
      <c r="J51" s="33"/>
      <c r="K51" s="33"/>
      <c r="L51" s="24"/>
      <c r="M51"/>
    </row>
    <row r="52" spans="2:13">
      <c r="B52" s="6">
        <v>14</v>
      </c>
      <c r="C52" s="34">
        <v>20140206</v>
      </c>
      <c r="D52" s="34">
        <v>13672869754</v>
      </c>
      <c r="E52" s="34" t="s">
        <v>5</v>
      </c>
      <c r="F52" s="35">
        <v>41672</v>
      </c>
      <c r="H52" s="6">
        <v>14</v>
      </c>
      <c r="I52" s="12"/>
      <c r="J52" s="12"/>
      <c r="K52" s="12"/>
      <c r="L52" s="13"/>
      <c r="M52"/>
    </row>
    <row r="53" spans="2:13">
      <c r="B53" s="6">
        <v>15</v>
      </c>
      <c r="C53" s="34">
        <v>20140206</v>
      </c>
      <c r="D53" s="34">
        <v>15068049108</v>
      </c>
      <c r="E53" s="34" t="s">
        <v>27</v>
      </c>
      <c r="F53" s="35">
        <v>41672</v>
      </c>
      <c r="H53" s="6">
        <v>15</v>
      </c>
      <c r="I53" s="12"/>
      <c r="J53" s="12"/>
      <c r="K53" s="12"/>
      <c r="L53" s="13"/>
      <c r="M53"/>
    </row>
    <row r="54" spans="2:13">
      <c r="B54" s="6">
        <v>16</v>
      </c>
      <c r="C54" s="34">
        <v>20140206</v>
      </c>
      <c r="D54" s="34">
        <v>13604966689</v>
      </c>
      <c r="E54" s="34" t="s">
        <v>15</v>
      </c>
      <c r="F54" s="35">
        <v>41665</v>
      </c>
      <c r="H54" s="6">
        <v>16</v>
      </c>
      <c r="I54" s="12"/>
      <c r="J54" s="12"/>
      <c r="K54" s="12"/>
      <c r="L54" s="13"/>
      <c r="M54"/>
    </row>
    <row r="55" spans="2:13">
      <c r="B55" s="6">
        <v>17</v>
      </c>
      <c r="C55" s="34">
        <v>20140206</v>
      </c>
      <c r="D55" s="34">
        <v>13416994979</v>
      </c>
      <c r="E55" s="34" t="s">
        <v>5</v>
      </c>
      <c r="F55" s="35">
        <v>41672</v>
      </c>
      <c r="H55" s="6">
        <v>17</v>
      </c>
      <c r="I55" s="12"/>
      <c r="J55" s="12"/>
      <c r="K55" s="12"/>
      <c r="L55" s="13"/>
      <c r="M55"/>
    </row>
    <row r="56" spans="2:13">
      <c r="B56" s="6">
        <v>18</v>
      </c>
      <c r="C56" s="34">
        <v>20140207</v>
      </c>
      <c r="D56" s="34">
        <v>15920706945</v>
      </c>
      <c r="E56" s="34" t="s">
        <v>5</v>
      </c>
      <c r="F56" s="35">
        <v>41665</v>
      </c>
      <c r="H56" s="6">
        <v>18</v>
      </c>
      <c r="I56" s="12"/>
      <c r="J56" s="12"/>
      <c r="K56" s="12"/>
      <c r="L56" s="13"/>
      <c r="M56"/>
    </row>
    <row r="57" spans="2:13">
      <c r="B57" s="6">
        <v>19</v>
      </c>
      <c r="C57" s="34">
        <v>20140208</v>
      </c>
      <c r="D57" s="34">
        <v>13610079401</v>
      </c>
      <c r="E57" s="34" t="s">
        <v>5</v>
      </c>
      <c r="F57" s="35">
        <v>41672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34">
        <v>20140208</v>
      </c>
      <c r="D58" s="34">
        <v>15007624294</v>
      </c>
      <c r="E58" s="34" t="s">
        <v>5</v>
      </c>
      <c r="F58" s="35">
        <v>41672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34">
        <v>20140209</v>
      </c>
      <c r="D59" s="34">
        <v>13958067926</v>
      </c>
      <c r="E59" s="34" t="s">
        <v>27</v>
      </c>
      <c r="F59" s="35">
        <v>41672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34">
        <v>20140209</v>
      </c>
      <c r="D60" s="34">
        <v>13924002500</v>
      </c>
      <c r="E60" s="34" t="s">
        <v>5</v>
      </c>
      <c r="F60" s="35">
        <v>41665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34">
        <v>20140209</v>
      </c>
      <c r="D61" s="34">
        <v>15989387393</v>
      </c>
      <c r="E61" s="34" t="s">
        <v>5</v>
      </c>
      <c r="F61" s="35">
        <v>41672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36">
        <v>20140209</v>
      </c>
      <c r="D62" s="36">
        <v>15869608776</v>
      </c>
      <c r="E62" s="36" t="s">
        <v>27</v>
      </c>
      <c r="F62" s="35">
        <v>41672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34">
        <v>20140210</v>
      </c>
      <c r="D63" s="34">
        <v>13802409133</v>
      </c>
      <c r="E63" s="34" t="s">
        <v>5</v>
      </c>
      <c r="F63" s="35">
        <v>41672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36">
        <v>20140210</v>
      </c>
      <c r="D64" s="36">
        <v>13570393881</v>
      </c>
      <c r="E64" s="36" t="s">
        <v>5</v>
      </c>
      <c r="F64" s="35">
        <v>41672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34">
        <v>20140211</v>
      </c>
      <c r="D65" s="34">
        <v>13728624938</v>
      </c>
      <c r="E65" s="34" t="s">
        <v>5</v>
      </c>
      <c r="F65" s="35">
        <v>41672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34">
        <v>20140211</v>
      </c>
      <c r="D66" s="34">
        <v>13575808037</v>
      </c>
      <c r="E66" s="34" t="s">
        <v>27</v>
      </c>
      <c r="F66" s="35">
        <v>41665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34">
        <v>20140211</v>
      </c>
      <c r="D67" s="34">
        <v>13692788348</v>
      </c>
      <c r="E67" s="34" t="s">
        <v>5</v>
      </c>
      <c r="F67" s="35">
        <v>41672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34">
        <v>20140211</v>
      </c>
      <c r="D68" s="34">
        <v>18218244656</v>
      </c>
      <c r="E68" s="34" t="s">
        <v>5</v>
      </c>
      <c r="F68" s="35">
        <v>41672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34">
        <v>20140211</v>
      </c>
      <c r="D69" s="34">
        <v>13697449773</v>
      </c>
      <c r="E69" s="34" t="s">
        <v>5</v>
      </c>
      <c r="F69" s="35">
        <v>41672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34">
        <v>20140211</v>
      </c>
      <c r="D70" s="34">
        <v>15845851507</v>
      </c>
      <c r="E70" s="34" t="s">
        <v>10</v>
      </c>
      <c r="F70" s="35">
        <v>41665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34">
        <v>20140211</v>
      </c>
      <c r="D71" s="34">
        <v>15990716306</v>
      </c>
      <c r="E71" s="34" t="s">
        <v>27</v>
      </c>
      <c r="F71" s="35">
        <v>41665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34">
        <v>20140212</v>
      </c>
      <c r="D72" s="34">
        <v>13690155213</v>
      </c>
      <c r="E72" s="34" t="s">
        <v>5</v>
      </c>
      <c r="F72" s="35">
        <v>41672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34">
        <v>20140212</v>
      </c>
      <c r="D73" s="34">
        <v>15219286276</v>
      </c>
      <c r="E73" s="34" t="s">
        <v>5</v>
      </c>
      <c r="F73" s="35">
        <v>41672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34">
        <v>20140212</v>
      </c>
      <c r="D74" s="34">
        <v>13433979056</v>
      </c>
      <c r="E74" s="34" t="s">
        <v>5</v>
      </c>
      <c r="F74" s="35">
        <v>41672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34">
        <v>20140212</v>
      </c>
      <c r="D75" s="34">
        <v>18707510628</v>
      </c>
      <c r="E75" s="34" t="s">
        <v>5</v>
      </c>
      <c r="F75" s="35">
        <v>41672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34">
        <v>20140212</v>
      </c>
      <c r="D76" s="34">
        <v>15144214306</v>
      </c>
      <c r="E76" s="34" t="s">
        <v>12</v>
      </c>
      <c r="F76" s="35">
        <v>41665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34">
        <v>20140212</v>
      </c>
      <c r="D77" s="34">
        <v>18244965496</v>
      </c>
      <c r="E77" s="34" t="s">
        <v>5</v>
      </c>
      <c r="F77" s="35">
        <v>41672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34">
        <v>20140212</v>
      </c>
      <c r="D78" s="34">
        <v>15967894436</v>
      </c>
      <c r="E78" s="34" t="s">
        <v>27</v>
      </c>
      <c r="F78" s="35">
        <v>41672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34">
        <v>20140213</v>
      </c>
      <c r="D79" s="34">
        <v>13702471634</v>
      </c>
      <c r="E79" s="34" t="s">
        <v>5</v>
      </c>
      <c r="F79" s="35">
        <v>41672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34">
        <v>20140213</v>
      </c>
      <c r="D80" s="34">
        <v>13726828142</v>
      </c>
      <c r="E80" s="34" t="s">
        <v>5</v>
      </c>
      <c r="F80" s="35">
        <v>41672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34">
        <v>20140213</v>
      </c>
      <c r="D81" s="34">
        <v>13899863392</v>
      </c>
      <c r="E81" s="34" t="s">
        <v>25</v>
      </c>
      <c r="F81" s="35">
        <v>41672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34">
        <v>20140213</v>
      </c>
      <c r="D82" s="34">
        <v>13670273197</v>
      </c>
      <c r="E82" s="34" t="s">
        <v>5</v>
      </c>
      <c r="F82" s="35">
        <v>41672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34">
        <v>20140213</v>
      </c>
      <c r="D83" s="34">
        <v>13411061571</v>
      </c>
      <c r="E83" s="34" t="s">
        <v>5</v>
      </c>
      <c r="F83" s="35">
        <v>41672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34">
        <v>20140213</v>
      </c>
      <c r="D84" s="34">
        <v>15989176448</v>
      </c>
      <c r="E84" s="34" t="s">
        <v>5</v>
      </c>
      <c r="F84" s="35">
        <v>41672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34">
        <v>20140213</v>
      </c>
      <c r="D85" s="34">
        <v>15915957658</v>
      </c>
      <c r="E85" s="34" t="s">
        <v>5</v>
      </c>
      <c r="F85" s="35">
        <v>41672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34">
        <v>20140213</v>
      </c>
      <c r="D86" s="34">
        <v>15913872454</v>
      </c>
      <c r="E86" s="34" t="s">
        <v>5</v>
      </c>
      <c r="F86" s="35">
        <v>41672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34">
        <v>20140213</v>
      </c>
      <c r="D87" s="34">
        <v>13660335732</v>
      </c>
      <c r="E87" s="34" t="s">
        <v>5</v>
      </c>
      <c r="F87" s="35">
        <v>41665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34">
        <v>20140213</v>
      </c>
      <c r="D88" s="34">
        <v>15875839437</v>
      </c>
      <c r="E88" s="34" t="s">
        <v>5</v>
      </c>
      <c r="F88" s="35">
        <v>41672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34">
        <v>20140213</v>
      </c>
      <c r="D89" s="34">
        <v>13553982266</v>
      </c>
      <c r="E89" s="34" t="s">
        <v>5</v>
      </c>
      <c r="F89" s="35">
        <v>41672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34">
        <v>20140213</v>
      </c>
      <c r="D90" s="34">
        <v>13957868985</v>
      </c>
      <c r="E90" s="34" t="s">
        <v>27</v>
      </c>
      <c r="F90" s="35">
        <v>41672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34">
        <v>20140213</v>
      </c>
      <c r="D91" s="34">
        <v>13924411397</v>
      </c>
      <c r="E91" s="34" t="s">
        <v>5</v>
      </c>
      <c r="F91" s="35">
        <v>41672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37">
        <v>20140213</v>
      </c>
      <c r="D92" s="37">
        <v>13680748073</v>
      </c>
      <c r="E92" s="37" t="s">
        <v>5</v>
      </c>
      <c r="F92" s="35">
        <v>41672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34">
        <v>20140213</v>
      </c>
      <c r="D93" s="34">
        <v>13602849869</v>
      </c>
      <c r="E93" s="34" t="s">
        <v>5</v>
      </c>
      <c r="F93" s="35">
        <v>41672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37">
        <v>20140214</v>
      </c>
      <c r="D94" s="37">
        <v>13538429669</v>
      </c>
      <c r="E94" s="37" t="s">
        <v>5</v>
      </c>
      <c r="F94" s="35">
        <v>41672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37">
        <v>20140214</v>
      </c>
      <c r="D95" s="37">
        <v>13423067431</v>
      </c>
      <c r="E95" s="37" t="s">
        <v>5</v>
      </c>
      <c r="F95" s="35">
        <v>41672</v>
      </c>
      <c r="H95" s="6">
        <v>57</v>
      </c>
      <c r="I95" s="12"/>
      <c r="J95" s="12"/>
      <c r="K95" s="12"/>
      <c r="L95" s="13"/>
      <c r="M95"/>
    </row>
    <row r="96" spans="2:13">
      <c r="B96" s="6">
        <v>58</v>
      </c>
      <c r="C96" s="37">
        <v>20140214</v>
      </c>
      <c r="D96" s="37">
        <v>13432075459</v>
      </c>
      <c r="E96" s="37" t="s">
        <v>5</v>
      </c>
      <c r="F96" s="35">
        <v>41672</v>
      </c>
      <c r="H96" s="6">
        <v>58</v>
      </c>
      <c r="I96" s="12"/>
      <c r="J96" s="12"/>
      <c r="K96" s="12"/>
      <c r="L96" s="13"/>
      <c r="M96"/>
    </row>
    <row r="97" spans="2:13">
      <c r="B97" s="6">
        <v>59</v>
      </c>
      <c r="C97" s="37">
        <v>20140214</v>
      </c>
      <c r="D97" s="37">
        <v>15986976223</v>
      </c>
      <c r="E97" s="37" t="s">
        <v>5</v>
      </c>
      <c r="F97" s="35">
        <v>41672</v>
      </c>
      <c r="H97" s="6">
        <v>59</v>
      </c>
      <c r="I97" s="12"/>
      <c r="J97" s="12"/>
      <c r="K97" s="12"/>
      <c r="L97" s="13"/>
      <c r="M97"/>
    </row>
    <row r="98" spans="2:13">
      <c r="B98" s="6">
        <v>60</v>
      </c>
      <c r="C98" s="37">
        <v>20140214</v>
      </c>
      <c r="D98" s="37">
        <v>13713378687</v>
      </c>
      <c r="E98" s="37" t="s">
        <v>5</v>
      </c>
      <c r="F98" s="35">
        <v>41672</v>
      </c>
      <c r="H98" s="6">
        <v>60</v>
      </c>
      <c r="I98" s="12"/>
      <c r="J98" s="12"/>
      <c r="K98" s="12"/>
      <c r="L98" s="13"/>
      <c r="M98"/>
    </row>
    <row r="99" spans="2:13">
      <c r="B99" s="6">
        <v>61</v>
      </c>
      <c r="C99" s="37">
        <v>20140214</v>
      </c>
      <c r="D99" s="37">
        <v>15112866206</v>
      </c>
      <c r="E99" s="37" t="s">
        <v>5</v>
      </c>
      <c r="F99" s="35">
        <v>41672</v>
      </c>
      <c r="H99" s="6">
        <v>61</v>
      </c>
      <c r="I99" s="12"/>
      <c r="J99" s="12"/>
      <c r="K99" s="12"/>
      <c r="L99" s="13"/>
      <c r="M99"/>
    </row>
    <row r="100" spans="2:13">
      <c r="B100" s="6">
        <v>62</v>
      </c>
      <c r="C100" s="37">
        <v>20140214</v>
      </c>
      <c r="D100" s="37">
        <v>13662990126</v>
      </c>
      <c r="E100" s="37" t="s">
        <v>5</v>
      </c>
      <c r="F100" s="35">
        <v>41672</v>
      </c>
      <c r="H100" s="6">
        <v>62</v>
      </c>
      <c r="I100" s="12"/>
      <c r="J100" s="12"/>
      <c r="K100" s="12"/>
      <c r="L100" s="13"/>
      <c r="M100"/>
    </row>
    <row r="101" spans="2:13">
      <c r="B101" s="6">
        <v>63</v>
      </c>
      <c r="C101" s="37">
        <v>20140214</v>
      </c>
      <c r="D101" s="37">
        <v>15119732597</v>
      </c>
      <c r="E101" s="37" t="s">
        <v>5</v>
      </c>
      <c r="F101" s="35">
        <v>41672</v>
      </c>
      <c r="H101" s="6">
        <v>63</v>
      </c>
      <c r="I101" s="12"/>
      <c r="J101" s="12"/>
      <c r="K101" s="12"/>
      <c r="L101" s="13"/>
      <c r="M101"/>
    </row>
    <row r="102" spans="2:13">
      <c r="B102" s="6">
        <v>64</v>
      </c>
      <c r="C102" s="37">
        <v>20140214</v>
      </c>
      <c r="D102" s="37">
        <v>15015860218</v>
      </c>
      <c r="E102" s="37" t="s">
        <v>5</v>
      </c>
      <c r="F102" s="35">
        <v>41672</v>
      </c>
      <c r="H102" s="6">
        <v>64</v>
      </c>
      <c r="I102" s="12"/>
      <c r="J102" s="12"/>
      <c r="K102" s="12"/>
      <c r="L102" s="13"/>
      <c r="M102"/>
    </row>
    <row r="103" spans="2:13">
      <c r="B103" s="6">
        <v>65</v>
      </c>
      <c r="C103" s="37">
        <v>20140214</v>
      </c>
      <c r="D103" s="37">
        <v>13413736563</v>
      </c>
      <c r="E103" s="37" t="s">
        <v>5</v>
      </c>
      <c r="F103" s="35">
        <v>41672</v>
      </c>
      <c r="H103" s="6">
        <v>65</v>
      </c>
      <c r="I103" s="12"/>
      <c r="J103" s="12"/>
      <c r="K103" s="12"/>
      <c r="L103" s="13"/>
      <c r="M103"/>
    </row>
    <row r="104" spans="2:13">
      <c r="B104" s="6">
        <v>66</v>
      </c>
      <c r="C104" s="37">
        <v>20140214</v>
      </c>
      <c r="D104" s="37">
        <v>13873203997</v>
      </c>
      <c r="E104" s="37" t="s">
        <v>11</v>
      </c>
      <c r="F104" s="35">
        <v>41672</v>
      </c>
      <c r="H104" s="6">
        <v>66</v>
      </c>
      <c r="I104" s="12"/>
      <c r="J104" s="12"/>
      <c r="K104" s="12"/>
      <c r="L104" s="13"/>
      <c r="M104"/>
    </row>
    <row r="105" spans="2:13">
      <c r="B105" s="6">
        <v>67</v>
      </c>
      <c r="C105" s="37">
        <v>20140214</v>
      </c>
      <c r="D105" s="37">
        <v>18219461671</v>
      </c>
      <c r="E105" s="37" t="s">
        <v>5</v>
      </c>
      <c r="F105" s="35">
        <v>41672</v>
      </c>
      <c r="H105" s="6">
        <v>67</v>
      </c>
      <c r="I105" s="12"/>
      <c r="J105" s="12"/>
      <c r="K105" s="12"/>
      <c r="L105" s="13"/>
      <c r="M105"/>
    </row>
    <row r="106" spans="2:13">
      <c r="B106" s="6">
        <v>68</v>
      </c>
      <c r="C106" s="37">
        <v>20140214</v>
      </c>
      <c r="D106" s="37">
        <v>15014491414</v>
      </c>
      <c r="E106" s="37" t="s">
        <v>5</v>
      </c>
      <c r="F106" s="35">
        <v>41672</v>
      </c>
      <c r="H106" s="6">
        <v>68</v>
      </c>
      <c r="I106" s="12"/>
      <c r="J106" s="12"/>
      <c r="K106" s="12"/>
      <c r="L106" s="13"/>
      <c r="M106"/>
    </row>
    <row r="107" spans="2:13">
      <c r="B107" s="6">
        <v>69</v>
      </c>
      <c r="C107" s="37">
        <v>20140214</v>
      </c>
      <c r="D107" s="37">
        <v>15986539652</v>
      </c>
      <c r="E107" s="37" t="s">
        <v>5</v>
      </c>
      <c r="F107" s="35">
        <v>41672</v>
      </c>
      <c r="H107" s="6">
        <v>69</v>
      </c>
      <c r="I107" s="12"/>
      <c r="J107" s="12"/>
      <c r="K107" s="12"/>
      <c r="L107" s="13"/>
      <c r="M107"/>
    </row>
    <row r="108" spans="2:13">
      <c r="B108" s="6">
        <v>70</v>
      </c>
      <c r="C108" s="37">
        <v>20140214</v>
      </c>
      <c r="D108" s="37">
        <v>15815329720</v>
      </c>
      <c r="E108" s="37" t="s">
        <v>5</v>
      </c>
      <c r="F108" s="35">
        <v>41672</v>
      </c>
      <c r="H108" s="6">
        <v>70</v>
      </c>
      <c r="I108" s="12"/>
      <c r="J108" s="12"/>
      <c r="K108" s="12"/>
      <c r="L108" s="13"/>
      <c r="M108"/>
    </row>
    <row r="109" spans="2:13">
      <c r="B109" s="6">
        <v>71</v>
      </c>
      <c r="C109" s="37">
        <v>20140214</v>
      </c>
      <c r="D109" s="37">
        <v>13664924890</v>
      </c>
      <c r="E109" s="37" t="s">
        <v>5</v>
      </c>
      <c r="F109" s="35">
        <v>41672</v>
      </c>
      <c r="M109"/>
    </row>
    <row r="110" spans="2:13">
      <c r="B110" s="6">
        <v>72</v>
      </c>
      <c r="C110" s="37">
        <v>20140214</v>
      </c>
      <c r="D110" s="37">
        <v>13537456088</v>
      </c>
      <c r="E110" s="37" t="s">
        <v>5</v>
      </c>
      <c r="F110" s="35">
        <v>41672</v>
      </c>
      <c r="M110"/>
    </row>
    <row r="111" spans="2:13">
      <c r="B111" s="6">
        <v>73</v>
      </c>
      <c r="C111" s="37">
        <v>20140214</v>
      </c>
      <c r="D111" s="37">
        <v>15113902861</v>
      </c>
      <c r="E111" s="37" t="s">
        <v>5</v>
      </c>
      <c r="F111" s="35">
        <v>41672</v>
      </c>
      <c r="M111"/>
    </row>
    <row r="112" spans="2:13">
      <c r="B112" s="6">
        <v>74</v>
      </c>
      <c r="C112" s="37">
        <v>20140214</v>
      </c>
      <c r="D112" s="37">
        <v>14718110634</v>
      </c>
      <c r="E112" s="37" t="s">
        <v>5</v>
      </c>
      <c r="F112" s="35">
        <v>41672</v>
      </c>
      <c r="M112"/>
    </row>
    <row r="113" spans="2:13">
      <c r="B113" s="6">
        <v>75</v>
      </c>
      <c r="C113" s="37">
        <v>20140215</v>
      </c>
      <c r="D113" s="37">
        <v>15113315310</v>
      </c>
      <c r="E113" s="37" t="s">
        <v>5</v>
      </c>
      <c r="F113" s="35">
        <v>41672</v>
      </c>
      <c r="M113"/>
    </row>
    <row r="114" spans="2:13">
      <c r="B114" s="6">
        <v>76</v>
      </c>
      <c r="C114" s="37">
        <v>20140215</v>
      </c>
      <c r="D114" s="37">
        <v>13957961784</v>
      </c>
      <c r="E114" s="37" t="s">
        <v>27</v>
      </c>
      <c r="F114" s="35">
        <v>41672</v>
      </c>
      <c r="M114"/>
    </row>
    <row r="115" spans="2:13">
      <c r="B115" s="6">
        <v>77</v>
      </c>
      <c r="C115" s="37">
        <v>20140215</v>
      </c>
      <c r="D115" s="37">
        <v>15819653108</v>
      </c>
      <c r="E115" s="37" t="s">
        <v>5</v>
      </c>
      <c r="F115" s="35">
        <v>41672</v>
      </c>
      <c r="M115"/>
    </row>
    <row r="116" spans="2:13">
      <c r="B116" s="6">
        <v>78</v>
      </c>
      <c r="C116" s="37">
        <v>20140215</v>
      </c>
      <c r="D116" s="37">
        <v>13535000380</v>
      </c>
      <c r="E116" s="37" t="s">
        <v>5</v>
      </c>
      <c r="F116" s="35">
        <v>41672</v>
      </c>
      <c r="M116"/>
    </row>
    <row r="117" spans="2:13">
      <c r="B117" s="6">
        <v>79</v>
      </c>
      <c r="C117" s="37">
        <v>20140215</v>
      </c>
      <c r="D117" s="37">
        <v>13432504949</v>
      </c>
      <c r="E117" s="37" t="s">
        <v>5</v>
      </c>
      <c r="F117" s="35">
        <v>41672</v>
      </c>
      <c r="M117"/>
    </row>
    <row r="118" spans="2:13">
      <c r="B118" s="6">
        <v>80</v>
      </c>
      <c r="C118" s="37">
        <v>20140215</v>
      </c>
      <c r="D118" s="37">
        <v>13543861348</v>
      </c>
      <c r="E118" s="37" t="s">
        <v>5</v>
      </c>
      <c r="F118" s="35">
        <v>41672</v>
      </c>
      <c r="M118"/>
    </row>
    <row r="119" spans="2:13">
      <c r="B119" s="6">
        <v>81</v>
      </c>
      <c r="C119" s="37">
        <v>20140215</v>
      </c>
      <c r="D119" s="37">
        <v>14777300831</v>
      </c>
      <c r="E119" s="37" t="s">
        <v>6</v>
      </c>
      <c r="F119" s="35">
        <v>41672</v>
      </c>
      <c r="M119"/>
    </row>
    <row r="120" spans="2:13">
      <c r="B120" s="6">
        <v>82</v>
      </c>
      <c r="C120" s="37">
        <v>20140215</v>
      </c>
      <c r="D120" s="37">
        <v>13798550996</v>
      </c>
      <c r="E120" s="37" t="s">
        <v>5</v>
      </c>
      <c r="F120" s="35">
        <v>41672</v>
      </c>
      <c r="M120"/>
    </row>
    <row r="121" spans="2:13">
      <c r="B121" s="6">
        <v>83</v>
      </c>
      <c r="C121" s="37">
        <v>20140215</v>
      </c>
      <c r="D121" s="37">
        <v>13542411384</v>
      </c>
      <c r="E121" s="37" t="s">
        <v>5</v>
      </c>
      <c r="F121" s="35">
        <v>41672</v>
      </c>
      <c r="M121"/>
    </row>
    <row r="122" spans="2:13">
      <c r="B122" s="6">
        <v>84</v>
      </c>
      <c r="C122" s="37">
        <v>20140216</v>
      </c>
      <c r="D122" s="37">
        <v>18792816934</v>
      </c>
      <c r="E122" s="37" t="s">
        <v>21</v>
      </c>
      <c r="F122" s="35">
        <v>41672</v>
      </c>
      <c r="M122"/>
    </row>
    <row r="123" spans="2:13">
      <c r="B123" s="6">
        <v>85</v>
      </c>
      <c r="C123" s="37">
        <v>20140216</v>
      </c>
      <c r="D123" s="37">
        <v>15015876563</v>
      </c>
      <c r="E123" s="37" t="s">
        <v>5</v>
      </c>
      <c r="F123" s="35">
        <v>41672</v>
      </c>
      <c r="M123"/>
    </row>
    <row r="124" spans="2:13">
      <c r="B124" s="6">
        <v>86</v>
      </c>
      <c r="C124" s="37">
        <v>20140216</v>
      </c>
      <c r="D124" s="37">
        <v>15017478836</v>
      </c>
      <c r="E124" s="37" t="s">
        <v>5</v>
      </c>
      <c r="F124" s="35">
        <v>41672</v>
      </c>
      <c r="M124"/>
    </row>
    <row r="125" spans="2:13">
      <c r="B125" s="6">
        <v>87</v>
      </c>
      <c r="C125" s="37">
        <v>20140216</v>
      </c>
      <c r="D125" s="37">
        <v>13420886739</v>
      </c>
      <c r="E125" s="37" t="s">
        <v>5</v>
      </c>
      <c r="F125" s="35">
        <v>41672</v>
      </c>
      <c r="M125"/>
    </row>
    <row r="126" spans="2:13">
      <c r="B126" s="6">
        <v>88</v>
      </c>
      <c r="C126" s="37">
        <v>20140216</v>
      </c>
      <c r="D126" s="37">
        <v>13622213371</v>
      </c>
      <c r="E126" s="37" t="s">
        <v>5</v>
      </c>
      <c r="F126" s="35">
        <v>41672</v>
      </c>
      <c r="M126"/>
    </row>
    <row r="127" spans="2:13">
      <c r="B127" s="6">
        <v>89</v>
      </c>
      <c r="C127" s="37">
        <v>20140216</v>
      </c>
      <c r="D127" s="37">
        <v>13537759106</v>
      </c>
      <c r="E127" s="37" t="s">
        <v>5</v>
      </c>
      <c r="F127" s="35">
        <v>41672</v>
      </c>
      <c r="M127"/>
    </row>
    <row r="128" spans="2:13">
      <c r="B128" s="6">
        <v>90</v>
      </c>
      <c r="C128" s="37">
        <v>20140216</v>
      </c>
      <c r="D128" s="37">
        <v>13580254803</v>
      </c>
      <c r="E128" s="37" t="s">
        <v>5</v>
      </c>
      <c r="F128" s="35">
        <v>41672</v>
      </c>
      <c r="M128"/>
    </row>
    <row r="129" spans="2:13">
      <c r="B129" s="6">
        <v>91</v>
      </c>
      <c r="C129" s="37">
        <v>20140216</v>
      </c>
      <c r="D129" s="37">
        <v>15240603003</v>
      </c>
      <c r="E129" s="37" t="s">
        <v>6</v>
      </c>
      <c r="F129" s="35">
        <v>41672</v>
      </c>
      <c r="M129"/>
    </row>
    <row r="130" spans="2:13">
      <c r="B130" s="6">
        <v>92</v>
      </c>
      <c r="C130" s="37">
        <v>20140216</v>
      </c>
      <c r="D130" s="37">
        <v>13407796447</v>
      </c>
      <c r="E130" s="37" t="s">
        <v>6</v>
      </c>
      <c r="F130" s="35">
        <v>41672</v>
      </c>
      <c r="M130"/>
    </row>
    <row r="131" spans="2:13">
      <c r="B131" s="6">
        <v>93</v>
      </c>
      <c r="C131" s="37">
        <v>20140216</v>
      </c>
      <c r="D131" s="37">
        <v>18775858941</v>
      </c>
      <c r="E131" s="37" t="s">
        <v>6</v>
      </c>
      <c r="F131" s="35">
        <v>41672</v>
      </c>
      <c r="M131"/>
    </row>
    <row r="132" spans="2:13">
      <c r="B132" s="6">
        <v>94</v>
      </c>
      <c r="C132" s="37">
        <v>20140216</v>
      </c>
      <c r="D132" s="37">
        <v>13927512310</v>
      </c>
      <c r="E132" s="37" t="s">
        <v>5</v>
      </c>
      <c r="F132" s="35">
        <v>41672</v>
      </c>
      <c r="M132"/>
    </row>
    <row r="133" spans="2:13">
      <c r="B133" s="6">
        <v>95</v>
      </c>
      <c r="C133" s="37">
        <v>20140216</v>
      </c>
      <c r="D133" s="37">
        <v>13763374952</v>
      </c>
      <c r="E133" s="37" t="s">
        <v>5</v>
      </c>
      <c r="F133" s="35">
        <v>41672</v>
      </c>
      <c r="M133"/>
    </row>
    <row r="134" spans="2:13">
      <c r="B134" s="6">
        <v>96</v>
      </c>
      <c r="C134" s="37">
        <v>20140216</v>
      </c>
      <c r="D134" s="37">
        <v>13650775438</v>
      </c>
      <c r="E134" s="37" t="s">
        <v>5</v>
      </c>
      <c r="F134" s="35">
        <v>41672</v>
      </c>
      <c r="M134"/>
    </row>
    <row r="135" spans="2:13">
      <c r="B135" s="6">
        <v>97</v>
      </c>
      <c r="C135" s="37">
        <v>20140216</v>
      </c>
      <c r="D135" s="37">
        <v>18290890369</v>
      </c>
      <c r="E135" s="37" t="s">
        <v>25</v>
      </c>
      <c r="F135" s="35">
        <v>41665</v>
      </c>
      <c r="M135"/>
    </row>
    <row r="136" spans="2:13">
      <c r="B136" s="6">
        <v>98</v>
      </c>
      <c r="C136" s="37">
        <v>20140217</v>
      </c>
      <c r="D136" s="37">
        <v>15816352228</v>
      </c>
      <c r="E136" s="37" t="s">
        <v>5</v>
      </c>
      <c r="F136" s="35">
        <v>41672</v>
      </c>
    </row>
    <row r="137" spans="2:13">
      <c r="B137" s="6">
        <v>99</v>
      </c>
      <c r="C137" s="37">
        <v>20140217</v>
      </c>
      <c r="D137" s="37">
        <v>14718360003</v>
      </c>
      <c r="E137" s="37" t="s">
        <v>5</v>
      </c>
      <c r="F137" s="35">
        <v>41672</v>
      </c>
    </row>
    <row r="138" spans="2:13">
      <c r="B138" s="6">
        <v>100</v>
      </c>
      <c r="C138" s="37">
        <v>20140217</v>
      </c>
      <c r="D138" s="37">
        <v>15177483715</v>
      </c>
      <c r="E138" s="37" t="s">
        <v>6</v>
      </c>
      <c r="F138" s="35">
        <v>41672</v>
      </c>
    </row>
    <row r="139" spans="2:13">
      <c r="B139" s="6">
        <v>101</v>
      </c>
      <c r="C139" s="37">
        <v>20140217</v>
      </c>
      <c r="D139" s="37">
        <v>15811965369</v>
      </c>
      <c r="E139" s="37" t="s">
        <v>5</v>
      </c>
      <c r="F139" s="35">
        <v>41672</v>
      </c>
    </row>
    <row r="140" spans="2:13">
      <c r="B140" s="6">
        <v>102</v>
      </c>
      <c r="C140" s="37">
        <v>20140217</v>
      </c>
      <c r="D140" s="37">
        <v>15875918505</v>
      </c>
      <c r="E140" s="37" t="s">
        <v>5</v>
      </c>
      <c r="F140" s="35">
        <v>41672</v>
      </c>
    </row>
    <row r="141" spans="2:13">
      <c r="B141" s="6">
        <v>103</v>
      </c>
      <c r="C141" s="37">
        <v>20140217</v>
      </c>
      <c r="D141" s="37">
        <v>13923284982</v>
      </c>
      <c r="E141" s="37" t="s">
        <v>5</v>
      </c>
      <c r="F141" s="35">
        <v>41672</v>
      </c>
    </row>
    <row r="142" spans="2:13">
      <c r="B142" s="6">
        <v>104</v>
      </c>
      <c r="C142" s="37">
        <v>20140217</v>
      </c>
      <c r="D142" s="37">
        <v>13534533007</v>
      </c>
      <c r="E142" s="37" t="s">
        <v>5</v>
      </c>
      <c r="F142" s="35">
        <v>41672</v>
      </c>
    </row>
    <row r="143" spans="2:13">
      <c r="B143" s="6">
        <v>105</v>
      </c>
      <c r="C143" s="37">
        <v>20140217</v>
      </c>
      <c r="D143" s="37">
        <v>18777614638</v>
      </c>
      <c r="E143" s="37" t="s">
        <v>6</v>
      </c>
      <c r="F143" s="35">
        <v>41672</v>
      </c>
    </row>
    <row r="144" spans="2:13">
      <c r="B144" s="6">
        <v>106</v>
      </c>
      <c r="C144" s="37">
        <v>20140217</v>
      </c>
      <c r="D144" s="37">
        <v>13411586039</v>
      </c>
      <c r="E144" s="37" t="s">
        <v>5</v>
      </c>
      <c r="F144" s="35">
        <v>41672</v>
      </c>
    </row>
    <row r="145" spans="2:6">
      <c r="B145" s="6">
        <v>107</v>
      </c>
      <c r="C145" s="37">
        <v>20140217</v>
      </c>
      <c r="D145" s="37">
        <v>15728325543</v>
      </c>
      <c r="E145" s="37" t="s">
        <v>5</v>
      </c>
      <c r="F145" s="35">
        <v>41672</v>
      </c>
    </row>
    <row r="146" spans="2:6">
      <c r="B146" s="6">
        <v>108</v>
      </c>
      <c r="C146" s="37">
        <v>20140217</v>
      </c>
      <c r="D146" s="37">
        <v>15812903376</v>
      </c>
      <c r="E146" s="37" t="s">
        <v>5</v>
      </c>
      <c r="F146" s="35">
        <v>41672</v>
      </c>
    </row>
    <row r="147" spans="2:6">
      <c r="B147" s="6">
        <v>109</v>
      </c>
      <c r="C147" s="37">
        <v>20140217</v>
      </c>
      <c r="D147" s="37">
        <v>13670232538</v>
      </c>
      <c r="E147" s="37" t="s">
        <v>5</v>
      </c>
      <c r="F147" s="35">
        <v>41672</v>
      </c>
    </row>
    <row r="148" spans="2:6">
      <c r="B148" s="6">
        <v>110</v>
      </c>
      <c r="C148" s="37">
        <v>20140217</v>
      </c>
      <c r="D148" s="37">
        <v>15287873970</v>
      </c>
      <c r="E148" s="37" t="s">
        <v>26</v>
      </c>
      <c r="F148" s="35">
        <v>41672</v>
      </c>
    </row>
    <row r="149" spans="2:6">
      <c r="B149" s="6">
        <v>111</v>
      </c>
      <c r="C149" s="37">
        <v>20140217</v>
      </c>
      <c r="D149" s="37">
        <v>13720587975</v>
      </c>
      <c r="E149" s="37" t="s">
        <v>21</v>
      </c>
      <c r="F149" s="35">
        <v>41672</v>
      </c>
    </row>
    <row r="150" spans="2:6">
      <c r="B150" s="6">
        <v>112</v>
      </c>
      <c r="C150" s="37">
        <v>20140217</v>
      </c>
      <c r="D150" s="37">
        <v>13616621592</v>
      </c>
      <c r="E150" s="37" t="s">
        <v>27</v>
      </c>
      <c r="F150" s="35">
        <v>41672</v>
      </c>
    </row>
    <row r="151" spans="2:6">
      <c r="B151" s="6">
        <v>113</v>
      </c>
      <c r="C151" s="37">
        <v>20140217</v>
      </c>
      <c r="D151" s="37">
        <v>18823181738</v>
      </c>
      <c r="E151" s="37" t="s">
        <v>5</v>
      </c>
      <c r="F151" s="35">
        <v>41672</v>
      </c>
    </row>
    <row r="152" spans="2:6">
      <c r="B152" s="6">
        <v>114</v>
      </c>
      <c r="C152" s="37">
        <v>20140217</v>
      </c>
      <c r="D152" s="37">
        <v>18318804242</v>
      </c>
      <c r="E152" s="37" t="s">
        <v>5</v>
      </c>
      <c r="F152" s="35">
        <v>41672</v>
      </c>
    </row>
    <row r="153" spans="2:6">
      <c r="B153" s="6">
        <v>115</v>
      </c>
      <c r="C153" s="37">
        <v>20140217</v>
      </c>
      <c r="D153" s="37">
        <v>13433735472</v>
      </c>
      <c r="E153" s="37" t="s">
        <v>5</v>
      </c>
      <c r="F153" s="35">
        <v>41672</v>
      </c>
    </row>
    <row r="154" spans="2:6">
      <c r="B154" s="6">
        <v>116</v>
      </c>
      <c r="C154" s="37">
        <v>20140217</v>
      </c>
      <c r="D154" s="37">
        <v>13968856566</v>
      </c>
      <c r="E154" s="37" t="s">
        <v>27</v>
      </c>
      <c r="F154" s="35">
        <v>41672</v>
      </c>
    </row>
    <row r="155" spans="2:6">
      <c r="B155" s="6">
        <v>117</v>
      </c>
      <c r="C155" s="37">
        <v>20140217</v>
      </c>
      <c r="D155" s="37">
        <v>18377717005</v>
      </c>
      <c r="E155" s="37" t="s">
        <v>6</v>
      </c>
      <c r="F155" s="35">
        <v>41672</v>
      </c>
    </row>
    <row r="156" spans="2:6">
      <c r="B156" s="6">
        <v>118</v>
      </c>
      <c r="C156" s="37">
        <v>20140218</v>
      </c>
      <c r="D156" s="37">
        <v>18319947821</v>
      </c>
      <c r="E156" s="37" t="s">
        <v>5</v>
      </c>
      <c r="F156" s="35">
        <v>41672</v>
      </c>
    </row>
    <row r="157" spans="2:6">
      <c r="B157" s="6">
        <v>119</v>
      </c>
      <c r="C157" s="37">
        <v>20140218</v>
      </c>
      <c r="D157" s="37">
        <v>13726320521</v>
      </c>
      <c r="E157" s="37" t="s">
        <v>5</v>
      </c>
      <c r="F157" s="35">
        <v>41672</v>
      </c>
    </row>
    <row r="158" spans="2:6">
      <c r="B158" s="6">
        <v>120</v>
      </c>
      <c r="C158" s="37">
        <v>20140218</v>
      </c>
      <c r="D158" s="37">
        <v>13660267208</v>
      </c>
      <c r="E158" s="37" t="s">
        <v>5</v>
      </c>
      <c r="F158" s="35">
        <v>41672</v>
      </c>
    </row>
    <row r="159" spans="2:6">
      <c r="B159" s="6">
        <v>121</v>
      </c>
      <c r="C159" s="37">
        <v>20140218</v>
      </c>
      <c r="D159" s="37">
        <v>13507894159</v>
      </c>
      <c r="E159" s="37" t="s">
        <v>6</v>
      </c>
      <c r="F159" s="35">
        <v>41672</v>
      </c>
    </row>
    <row r="160" spans="2:6">
      <c r="B160" s="6">
        <v>122</v>
      </c>
      <c r="C160" s="37">
        <v>20140218</v>
      </c>
      <c r="D160" s="37">
        <v>15207878894</v>
      </c>
      <c r="E160" s="37" t="s">
        <v>6</v>
      </c>
      <c r="F160" s="35">
        <v>41672</v>
      </c>
    </row>
    <row r="161" spans="2:6">
      <c r="B161" s="6">
        <v>123</v>
      </c>
      <c r="C161" s="37">
        <v>20140218</v>
      </c>
      <c r="D161" s="37">
        <v>13420729353</v>
      </c>
      <c r="E161" s="37" t="s">
        <v>5</v>
      </c>
      <c r="F161" s="35">
        <v>41672</v>
      </c>
    </row>
    <row r="162" spans="2:6">
      <c r="B162" s="6">
        <v>124</v>
      </c>
      <c r="C162" s="37">
        <v>20140218</v>
      </c>
      <c r="D162" s="37">
        <v>13575574106</v>
      </c>
      <c r="E162" s="37" t="s">
        <v>27</v>
      </c>
      <c r="F162" s="35">
        <v>41672</v>
      </c>
    </row>
    <row r="163" spans="2:6">
      <c r="B163" s="6">
        <v>125</v>
      </c>
      <c r="C163" s="37">
        <v>20140218</v>
      </c>
      <c r="D163" s="37">
        <v>15113683014</v>
      </c>
      <c r="E163" s="37" t="s">
        <v>5</v>
      </c>
      <c r="F163" s="35">
        <v>41672</v>
      </c>
    </row>
    <row r="164" spans="2:6">
      <c r="B164" s="6">
        <v>126</v>
      </c>
      <c r="C164" s="37">
        <v>20140218</v>
      </c>
      <c r="D164" s="37">
        <v>18814186643</v>
      </c>
      <c r="E164" s="37" t="s">
        <v>5</v>
      </c>
      <c r="F164" s="35">
        <v>41672</v>
      </c>
    </row>
    <row r="165" spans="2:6">
      <c r="B165" s="6">
        <v>127</v>
      </c>
      <c r="C165" s="37">
        <v>20140218</v>
      </c>
      <c r="D165" s="37">
        <v>15819438698</v>
      </c>
      <c r="E165" s="37" t="s">
        <v>5</v>
      </c>
      <c r="F165" s="35">
        <v>41672</v>
      </c>
    </row>
    <row r="166" spans="2:6">
      <c r="B166" s="6">
        <v>128</v>
      </c>
      <c r="C166" s="37">
        <v>20140218</v>
      </c>
      <c r="D166" s="37">
        <v>15296287587</v>
      </c>
      <c r="E166" s="37" t="s">
        <v>6</v>
      </c>
      <c r="F166" s="35">
        <v>41672</v>
      </c>
    </row>
    <row r="167" spans="2:6">
      <c r="B167" s="6">
        <v>129</v>
      </c>
      <c r="C167" s="37">
        <v>20140218</v>
      </c>
      <c r="D167" s="37">
        <v>13420595772</v>
      </c>
      <c r="E167" s="37" t="s">
        <v>5</v>
      </c>
      <c r="F167" s="35">
        <v>41672</v>
      </c>
    </row>
    <row r="168" spans="2:6">
      <c r="B168" s="6">
        <v>130</v>
      </c>
      <c r="C168" s="37">
        <v>20140218</v>
      </c>
      <c r="D168" s="37">
        <v>13763047089</v>
      </c>
      <c r="E168" s="37" t="s">
        <v>5</v>
      </c>
      <c r="F168" s="35">
        <v>41672</v>
      </c>
    </row>
    <row r="169" spans="2:6">
      <c r="B169" s="6">
        <v>131</v>
      </c>
      <c r="C169" s="37">
        <v>20140218</v>
      </c>
      <c r="D169" s="37">
        <v>13710933926</v>
      </c>
      <c r="E169" s="37" t="s">
        <v>5</v>
      </c>
      <c r="F169" s="35">
        <v>41672</v>
      </c>
    </row>
    <row r="170" spans="2:6">
      <c r="B170" s="6">
        <v>132</v>
      </c>
      <c r="C170" s="37">
        <v>20140218</v>
      </c>
      <c r="D170" s="37">
        <v>13622942214</v>
      </c>
      <c r="E170" s="37" t="s">
        <v>5</v>
      </c>
      <c r="F170" s="35">
        <v>41672</v>
      </c>
    </row>
    <row r="171" spans="2:6">
      <c r="B171" s="6">
        <v>133</v>
      </c>
      <c r="C171" s="37">
        <v>20140218</v>
      </c>
      <c r="D171" s="37">
        <v>13750587967</v>
      </c>
      <c r="E171" s="37" t="s">
        <v>5</v>
      </c>
      <c r="F171" s="35">
        <v>41672</v>
      </c>
    </row>
    <row r="172" spans="2:6">
      <c r="B172" s="6">
        <v>134</v>
      </c>
      <c r="C172" s="37">
        <v>20140218</v>
      </c>
      <c r="D172" s="37">
        <v>13920550541</v>
      </c>
      <c r="E172" s="37" t="s">
        <v>24</v>
      </c>
      <c r="F172" s="35">
        <v>41665</v>
      </c>
    </row>
    <row r="173" spans="2:6">
      <c r="B173" s="6">
        <v>135</v>
      </c>
      <c r="C173" s="37">
        <v>20140218</v>
      </c>
      <c r="D173" s="37">
        <v>15876359581</v>
      </c>
      <c r="E173" s="37" t="s">
        <v>5</v>
      </c>
      <c r="F173" s="35">
        <v>41672</v>
      </c>
    </row>
    <row r="174" spans="2:6">
      <c r="B174" s="6">
        <v>136</v>
      </c>
      <c r="C174" s="37">
        <v>20140218</v>
      </c>
      <c r="D174" s="37">
        <v>18718158734</v>
      </c>
      <c r="E174" s="37" t="s">
        <v>5</v>
      </c>
      <c r="F174" s="35">
        <v>41672</v>
      </c>
    </row>
    <row r="175" spans="2:6">
      <c r="B175" s="6">
        <v>137</v>
      </c>
      <c r="C175" s="37">
        <v>20140218</v>
      </c>
      <c r="D175" s="37">
        <v>13642141712</v>
      </c>
      <c r="E175" s="37" t="s">
        <v>24</v>
      </c>
      <c r="F175" s="35">
        <v>41665</v>
      </c>
    </row>
    <row r="176" spans="2:6">
      <c r="B176" s="6">
        <v>138</v>
      </c>
      <c r="C176" s="37">
        <v>20140219</v>
      </c>
      <c r="D176" s="37">
        <v>13435365570</v>
      </c>
      <c r="E176" s="37" t="s">
        <v>5</v>
      </c>
      <c r="F176" s="35">
        <v>41672</v>
      </c>
    </row>
    <row r="177" spans="2:6">
      <c r="B177" s="6">
        <v>139</v>
      </c>
      <c r="C177" s="37">
        <v>20140219</v>
      </c>
      <c r="D177" s="37">
        <v>13416555201</v>
      </c>
      <c r="E177" s="37" t="s">
        <v>5</v>
      </c>
      <c r="F177" s="35">
        <v>41672</v>
      </c>
    </row>
    <row r="178" spans="2:6">
      <c r="B178" s="6">
        <v>140</v>
      </c>
      <c r="C178" s="37">
        <v>20140219</v>
      </c>
      <c r="D178" s="37">
        <v>13590596063</v>
      </c>
      <c r="E178" s="37" t="s">
        <v>5</v>
      </c>
      <c r="F178" s="35">
        <v>41672</v>
      </c>
    </row>
    <row r="179" spans="2:6">
      <c r="B179" s="6">
        <v>141</v>
      </c>
      <c r="C179" s="37">
        <v>20140219</v>
      </c>
      <c r="D179" s="37">
        <v>15999792772</v>
      </c>
      <c r="E179" s="37" t="s">
        <v>5</v>
      </c>
      <c r="F179" s="35">
        <v>41672</v>
      </c>
    </row>
    <row r="180" spans="2:6">
      <c r="B180" s="6">
        <v>142</v>
      </c>
      <c r="C180" s="37">
        <v>20140219</v>
      </c>
      <c r="D180" s="37">
        <v>13657729268</v>
      </c>
      <c r="E180" s="37" t="s">
        <v>6</v>
      </c>
      <c r="F180" s="35">
        <v>41672</v>
      </c>
    </row>
    <row r="181" spans="2:6">
      <c r="B181" s="6">
        <v>143</v>
      </c>
      <c r="C181" s="37">
        <v>20140219</v>
      </c>
      <c r="D181" s="37">
        <v>15009002939</v>
      </c>
      <c r="E181" s="37" t="s">
        <v>25</v>
      </c>
      <c r="F181" s="35">
        <v>41672</v>
      </c>
    </row>
    <row r="182" spans="2:6">
      <c r="B182" s="6">
        <v>144</v>
      </c>
      <c r="C182" s="37">
        <v>20140219</v>
      </c>
      <c r="D182" s="37">
        <v>13819621396</v>
      </c>
      <c r="E182" s="37" t="s">
        <v>27</v>
      </c>
      <c r="F182" s="35">
        <v>41672</v>
      </c>
    </row>
    <row r="183" spans="2:6">
      <c r="B183" s="6">
        <v>145</v>
      </c>
      <c r="C183" s="37">
        <v>20140219</v>
      </c>
      <c r="D183" s="37">
        <v>15812777808</v>
      </c>
      <c r="E183" s="37" t="s">
        <v>5</v>
      </c>
      <c r="F183" s="35">
        <v>41672</v>
      </c>
    </row>
    <row r="184" spans="2:6">
      <c r="B184" s="6">
        <v>146</v>
      </c>
      <c r="C184" s="37">
        <v>20140219</v>
      </c>
      <c r="D184" s="37">
        <v>15914905531</v>
      </c>
      <c r="E184" s="37" t="s">
        <v>5</v>
      </c>
      <c r="F184" s="35">
        <v>41672</v>
      </c>
    </row>
    <row r="185" spans="2:6">
      <c r="B185" s="6">
        <v>147</v>
      </c>
      <c r="C185" s="37">
        <v>20140219</v>
      </c>
      <c r="D185" s="37">
        <v>13418380571</v>
      </c>
      <c r="E185" s="37" t="s">
        <v>5</v>
      </c>
      <c r="F185" s="35">
        <v>41672</v>
      </c>
    </row>
    <row r="186" spans="2:6">
      <c r="B186" s="6">
        <v>148</v>
      </c>
      <c r="C186" s="64">
        <v>20140219</v>
      </c>
      <c r="D186" s="64">
        <v>13692746453</v>
      </c>
      <c r="E186" s="64" t="s">
        <v>5</v>
      </c>
      <c r="F186" s="35">
        <v>41672</v>
      </c>
    </row>
    <row r="187" spans="2:6">
      <c r="B187" s="6">
        <v>149</v>
      </c>
      <c r="C187" s="37">
        <v>20140219</v>
      </c>
      <c r="D187" s="37">
        <v>18278451059</v>
      </c>
      <c r="E187" s="37" t="s">
        <v>6</v>
      </c>
      <c r="F187" s="35">
        <v>41672</v>
      </c>
    </row>
    <row r="188" spans="2:6">
      <c r="B188" s="73">
        <v>150</v>
      </c>
      <c r="C188" s="76">
        <v>20140220</v>
      </c>
      <c r="D188" s="76">
        <v>13480763289</v>
      </c>
      <c r="E188" s="76" t="s">
        <v>5</v>
      </c>
      <c r="F188" s="75">
        <v>41672</v>
      </c>
    </row>
    <row r="189" spans="2:6">
      <c r="B189" s="73">
        <v>151</v>
      </c>
      <c r="C189" s="76">
        <v>20140220</v>
      </c>
      <c r="D189" s="76">
        <v>14709532821</v>
      </c>
      <c r="E189" s="76" t="s">
        <v>17</v>
      </c>
      <c r="F189" s="75">
        <v>41665</v>
      </c>
    </row>
    <row r="190" spans="2:6">
      <c r="B190" s="73">
        <v>152</v>
      </c>
      <c r="C190" s="76">
        <v>20140220</v>
      </c>
      <c r="D190" s="76">
        <v>13676290322</v>
      </c>
      <c r="E190" s="76" t="s">
        <v>5</v>
      </c>
      <c r="F190" s="75">
        <v>41665</v>
      </c>
    </row>
    <row r="191" spans="2:6">
      <c r="B191" s="73">
        <v>153</v>
      </c>
      <c r="C191" s="76">
        <v>20140220</v>
      </c>
      <c r="D191" s="76">
        <v>15119631164</v>
      </c>
      <c r="E191" s="76" t="s">
        <v>5</v>
      </c>
      <c r="F191" s="75">
        <v>41672</v>
      </c>
    </row>
    <row r="192" spans="2:6">
      <c r="B192" s="73">
        <v>154</v>
      </c>
      <c r="C192" s="76">
        <v>20140220</v>
      </c>
      <c r="D192" s="76">
        <v>13684910818</v>
      </c>
      <c r="E192" s="76" t="s">
        <v>5</v>
      </c>
      <c r="F192" s="75">
        <v>41672</v>
      </c>
    </row>
    <row r="193" spans="2:6">
      <c r="B193" s="73">
        <v>155</v>
      </c>
      <c r="C193" s="76">
        <v>20140220</v>
      </c>
      <c r="D193" s="76">
        <v>13652661896</v>
      </c>
      <c r="E193" s="76" t="s">
        <v>5</v>
      </c>
      <c r="F193" s="75">
        <v>41672</v>
      </c>
    </row>
    <row r="194" spans="2:6">
      <c r="B194" s="73">
        <v>156</v>
      </c>
      <c r="C194" s="76">
        <v>20140220</v>
      </c>
      <c r="D194" s="76">
        <v>13420437130</v>
      </c>
      <c r="E194" s="76" t="s">
        <v>5</v>
      </c>
      <c r="F194" s="75">
        <v>41672</v>
      </c>
    </row>
    <row r="195" spans="2:6">
      <c r="B195" s="73">
        <v>157</v>
      </c>
      <c r="C195" s="76">
        <v>20140220</v>
      </c>
      <c r="D195" s="76">
        <v>15118919029</v>
      </c>
      <c r="E195" s="76" t="s">
        <v>5</v>
      </c>
      <c r="F195" s="75">
        <v>41672</v>
      </c>
    </row>
    <row r="196" spans="2:6">
      <c r="B196" s="73">
        <v>158</v>
      </c>
      <c r="C196" s="76">
        <v>20140220</v>
      </c>
      <c r="D196" s="76">
        <v>13725015390</v>
      </c>
      <c r="E196" s="76" t="s">
        <v>5</v>
      </c>
      <c r="F196" s="75">
        <v>41672</v>
      </c>
    </row>
    <row r="197" spans="2:6">
      <c r="B197" s="73">
        <v>159</v>
      </c>
      <c r="C197" s="76">
        <v>20140220</v>
      </c>
      <c r="D197" s="76">
        <v>13650667191</v>
      </c>
      <c r="E197" s="76" t="s">
        <v>5</v>
      </c>
      <c r="F197" s="75">
        <v>41672</v>
      </c>
    </row>
    <row r="198" spans="2:6">
      <c r="B198" s="73">
        <v>160</v>
      </c>
      <c r="C198" s="76">
        <v>20140220</v>
      </c>
      <c r="D198" s="76">
        <v>18207821164</v>
      </c>
      <c r="E198" s="76" t="s">
        <v>6</v>
      </c>
      <c r="F198" s="75">
        <v>41672</v>
      </c>
    </row>
    <row r="199" spans="2:6">
      <c r="B199" s="73">
        <v>161</v>
      </c>
      <c r="C199" s="76">
        <v>20140220</v>
      </c>
      <c r="D199" s="76">
        <v>15076751310</v>
      </c>
      <c r="E199" s="76" t="s">
        <v>9</v>
      </c>
      <c r="F199" s="75">
        <v>41672</v>
      </c>
    </row>
    <row r="200" spans="2:6">
      <c r="B200" s="6">
        <v>162</v>
      </c>
      <c r="C200" s="70">
        <v>20140221</v>
      </c>
      <c r="D200" s="70">
        <v>13642254883</v>
      </c>
      <c r="E200" s="70" t="s">
        <v>5</v>
      </c>
      <c r="F200" s="35">
        <v>41673</v>
      </c>
    </row>
    <row r="201" spans="2:6">
      <c r="B201" s="6">
        <v>163</v>
      </c>
      <c r="C201" s="70">
        <v>20140221</v>
      </c>
      <c r="D201" s="70">
        <v>15917577210</v>
      </c>
      <c r="E201" s="70" t="s">
        <v>5</v>
      </c>
      <c r="F201" s="35">
        <v>41674</v>
      </c>
    </row>
    <row r="202" spans="2:6">
      <c r="B202" s="6">
        <v>164</v>
      </c>
      <c r="C202" s="70">
        <v>20140221</v>
      </c>
      <c r="D202" s="70">
        <v>13650364281</v>
      </c>
      <c r="E202" s="70" t="s">
        <v>5</v>
      </c>
      <c r="F202" s="35">
        <v>41675</v>
      </c>
    </row>
    <row r="203" spans="2:6">
      <c r="B203" s="6">
        <v>165</v>
      </c>
      <c r="C203" s="70">
        <v>20140221</v>
      </c>
      <c r="D203" s="70">
        <v>13771580196</v>
      </c>
      <c r="E203" s="70" t="s">
        <v>13</v>
      </c>
      <c r="F203" s="35">
        <v>41665</v>
      </c>
    </row>
    <row r="204" spans="2:6">
      <c r="B204" s="6">
        <v>166</v>
      </c>
      <c r="C204" s="70">
        <v>20140221</v>
      </c>
      <c r="D204" s="70">
        <v>15089317335</v>
      </c>
      <c r="E204" s="70" t="s">
        <v>5</v>
      </c>
      <c r="F204" s="35">
        <v>41666</v>
      </c>
    </row>
    <row r="205" spans="2:6">
      <c r="B205" s="6">
        <v>167</v>
      </c>
      <c r="C205" s="70">
        <v>20140221</v>
      </c>
      <c r="D205" s="70">
        <v>13411240827</v>
      </c>
      <c r="E205" s="70" t="s">
        <v>5</v>
      </c>
      <c r="F205" s="35">
        <v>41675</v>
      </c>
    </row>
    <row r="206" spans="2:6">
      <c r="B206" s="6">
        <v>168</v>
      </c>
      <c r="C206" s="70">
        <v>20140221</v>
      </c>
      <c r="D206" s="70">
        <v>18717299278</v>
      </c>
      <c r="E206" s="70" t="s">
        <v>21</v>
      </c>
      <c r="F206" s="35">
        <v>41676</v>
      </c>
    </row>
    <row r="207" spans="2:6">
      <c r="B207" s="6">
        <v>169</v>
      </c>
      <c r="C207" s="70">
        <v>20140221</v>
      </c>
      <c r="D207" s="70">
        <v>18278002700</v>
      </c>
      <c r="E207" s="70" t="s">
        <v>6</v>
      </c>
      <c r="F207" s="35">
        <v>41677</v>
      </c>
    </row>
    <row r="208" spans="2:6">
      <c r="B208" s="6">
        <v>170</v>
      </c>
      <c r="C208" s="70">
        <v>20140221</v>
      </c>
      <c r="D208" s="70">
        <v>18776558338</v>
      </c>
      <c r="E208" s="70" t="s">
        <v>6</v>
      </c>
      <c r="F208" s="35">
        <v>41678</v>
      </c>
    </row>
    <row r="209" spans="2:6">
      <c r="B209" s="6">
        <v>171</v>
      </c>
      <c r="C209" s="70">
        <v>20140222</v>
      </c>
      <c r="D209" s="70">
        <v>13635176948</v>
      </c>
      <c r="E209" s="70" t="s">
        <v>6</v>
      </c>
      <c r="F209" s="35">
        <v>41679</v>
      </c>
    </row>
    <row r="210" spans="2:6">
      <c r="B210" s="6">
        <v>172</v>
      </c>
      <c r="C210" s="70">
        <v>20140222</v>
      </c>
      <c r="D210" s="70">
        <v>13790807650</v>
      </c>
      <c r="E210" s="70" t="s">
        <v>5</v>
      </c>
      <c r="F210" s="35">
        <v>41680</v>
      </c>
    </row>
    <row r="211" spans="2:6">
      <c r="B211" s="6">
        <v>173</v>
      </c>
      <c r="C211" s="70">
        <v>20140222</v>
      </c>
      <c r="D211" s="70">
        <v>13821172204</v>
      </c>
      <c r="E211" s="70" t="s">
        <v>24</v>
      </c>
      <c r="F211" s="35">
        <v>41665</v>
      </c>
    </row>
    <row r="212" spans="2:6">
      <c r="B212" s="6">
        <v>174</v>
      </c>
      <c r="C212" s="70">
        <v>20140222</v>
      </c>
      <c r="D212" s="70">
        <v>13588430675</v>
      </c>
      <c r="E212" s="70" t="s">
        <v>27</v>
      </c>
      <c r="F212" s="35">
        <v>41666</v>
      </c>
    </row>
    <row r="213" spans="2:6">
      <c r="B213" s="6">
        <v>175</v>
      </c>
      <c r="C213" s="70">
        <v>20140222</v>
      </c>
      <c r="D213" s="70">
        <v>13523676913</v>
      </c>
      <c r="E213" s="70" t="s">
        <v>30</v>
      </c>
      <c r="F213" s="35">
        <v>41680</v>
      </c>
    </row>
    <row r="214" spans="2:6">
      <c r="B214" s="6">
        <v>176</v>
      </c>
      <c r="C214" s="70">
        <v>20140222</v>
      </c>
      <c r="D214" s="70">
        <v>13413015143</v>
      </c>
      <c r="E214" s="70" t="s">
        <v>5</v>
      </c>
      <c r="F214" s="35">
        <v>41681</v>
      </c>
    </row>
    <row r="215" spans="2:6">
      <c r="B215" s="6">
        <v>177</v>
      </c>
      <c r="C215" s="70">
        <v>20140223</v>
      </c>
      <c r="D215" s="70">
        <v>15878428586</v>
      </c>
      <c r="E215" s="70" t="s">
        <v>6</v>
      </c>
      <c r="F215" s="35">
        <v>41682</v>
      </c>
    </row>
    <row r="216" spans="2:6">
      <c r="B216" s="6">
        <v>178</v>
      </c>
      <c r="C216" s="70">
        <v>20140223</v>
      </c>
      <c r="D216" s="70">
        <v>15089459969</v>
      </c>
      <c r="E216" s="70" t="s">
        <v>5</v>
      </c>
      <c r="F216" s="35">
        <v>41683</v>
      </c>
    </row>
    <row r="217" spans="2:6">
      <c r="B217" s="6">
        <v>179</v>
      </c>
      <c r="C217" s="70">
        <v>20140223</v>
      </c>
      <c r="D217" s="70">
        <v>15226059901</v>
      </c>
      <c r="E217" s="70" t="s">
        <v>30</v>
      </c>
      <c r="F217" s="35">
        <v>41684</v>
      </c>
    </row>
    <row r="218" spans="2:6">
      <c r="B218" s="6">
        <v>180</v>
      </c>
      <c r="C218" s="70">
        <v>20140223</v>
      </c>
      <c r="D218" s="70">
        <v>13686819457</v>
      </c>
      <c r="E218" s="70" t="s">
        <v>5</v>
      </c>
      <c r="F218" s="35">
        <v>41685</v>
      </c>
    </row>
    <row r="219" spans="2:6">
      <c r="B219" s="6">
        <v>181</v>
      </c>
      <c r="C219" s="70">
        <v>20140223</v>
      </c>
      <c r="D219" s="70">
        <v>13570557270</v>
      </c>
      <c r="E219" s="70" t="s">
        <v>5</v>
      </c>
      <c r="F219" s="35">
        <v>41686</v>
      </c>
    </row>
    <row r="220" spans="2:6">
      <c r="B220" s="6">
        <v>182</v>
      </c>
      <c r="C220" s="70">
        <v>20140223</v>
      </c>
      <c r="D220" s="70">
        <v>15122781522</v>
      </c>
      <c r="E220" s="70" t="s">
        <v>24</v>
      </c>
      <c r="F220" s="35">
        <v>41666</v>
      </c>
    </row>
    <row r="221" spans="2:6" ht="14.25" thickBot="1">
      <c r="B221" s="6">
        <v>183</v>
      </c>
      <c r="C221" s="70">
        <v>20140223</v>
      </c>
      <c r="D221" s="70">
        <v>13557643651</v>
      </c>
      <c r="E221" s="70" t="s">
        <v>6</v>
      </c>
      <c r="F221" s="35">
        <v>41686</v>
      </c>
    </row>
    <row r="222" spans="2:6" ht="14.25" thickBot="1">
      <c r="B222" s="98">
        <v>184</v>
      </c>
      <c r="C222" s="165">
        <v>20140224</v>
      </c>
      <c r="D222" s="165">
        <v>13410544604</v>
      </c>
      <c r="E222" s="168" t="s">
        <v>5</v>
      </c>
      <c r="F222" s="101">
        <v>41687</v>
      </c>
    </row>
    <row r="223" spans="2:6" ht="14.25" thickBot="1">
      <c r="B223" s="98">
        <v>185</v>
      </c>
      <c r="C223" s="163">
        <v>20140224</v>
      </c>
      <c r="D223" s="163">
        <v>13434000586</v>
      </c>
      <c r="E223" s="166" t="s">
        <v>5</v>
      </c>
      <c r="F223" s="101">
        <v>41665</v>
      </c>
    </row>
    <row r="224" spans="2:6" ht="14.25" thickBot="1">
      <c r="B224" s="98">
        <v>186</v>
      </c>
      <c r="C224" s="163">
        <v>20140224</v>
      </c>
      <c r="D224" s="163">
        <v>13527281232</v>
      </c>
      <c r="E224" s="166" t="s">
        <v>5</v>
      </c>
      <c r="F224" s="101">
        <v>41687</v>
      </c>
    </row>
    <row r="225" spans="2:6" ht="14.25" thickBot="1">
      <c r="B225" s="98">
        <v>187</v>
      </c>
      <c r="C225" s="163">
        <v>20140224</v>
      </c>
      <c r="D225" s="163">
        <v>13569153478</v>
      </c>
      <c r="E225" s="166" t="s">
        <v>30</v>
      </c>
      <c r="F225" s="101">
        <v>41687</v>
      </c>
    </row>
    <row r="226" spans="2:6" ht="14.25" thickBot="1">
      <c r="B226" s="98">
        <v>188</v>
      </c>
      <c r="C226" s="163">
        <v>20140224</v>
      </c>
      <c r="D226" s="163">
        <v>13631374109</v>
      </c>
      <c r="E226" s="166" t="s">
        <v>5</v>
      </c>
      <c r="F226" s="101">
        <v>41687</v>
      </c>
    </row>
    <row r="227" spans="2:6" ht="14.25" thickBot="1">
      <c r="B227" s="98">
        <v>189</v>
      </c>
      <c r="C227" s="163">
        <v>20140224</v>
      </c>
      <c r="D227" s="163">
        <v>13652342897</v>
      </c>
      <c r="E227" s="166" t="s">
        <v>5</v>
      </c>
      <c r="F227" s="101">
        <v>41687</v>
      </c>
    </row>
    <row r="228" spans="2:6" ht="14.25" thickBot="1">
      <c r="B228" s="98">
        <v>190</v>
      </c>
      <c r="C228" s="164">
        <v>20140224</v>
      </c>
      <c r="D228" s="164">
        <v>13712442689</v>
      </c>
      <c r="E228" s="167" t="s">
        <v>5</v>
      </c>
      <c r="F228" s="101">
        <v>41665</v>
      </c>
    </row>
    <row r="229" spans="2:6" ht="14.25" thickBot="1">
      <c r="B229" s="98">
        <v>191</v>
      </c>
      <c r="C229" s="164">
        <v>20140224</v>
      </c>
      <c r="D229" s="164">
        <v>13725010822</v>
      </c>
      <c r="E229" s="167" t="s">
        <v>5</v>
      </c>
      <c r="F229" s="101">
        <v>41687</v>
      </c>
    </row>
    <row r="230" spans="2:6" ht="14.25" thickBot="1">
      <c r="B230" s="98">
        <v>192</v>
      </c>
      <c r="C230" s="164">
        <v>20140224</v>
      </c>
      <c r="D230" s="164">
        <v>13802847694</v>
      </c>
      <c r="E230" s="167" t="s">
        <v>5</v>
      </c>
      <c r="F230" s="101">
        <v>41687</v>
      </c>
    </row>
    <row r="231" spans="2:6" ht="14.25" thickBot="1">
      <c r="B231" s="98">
        <v>193</v>
      </c>
      <c r="C231" s="164">
        <v>20140224</v>
      </c>
      <c r="D231" s="164">
        <v>15191086132</v>
      </c>
      <c r="E231" s="167" t="s">
        <v>21</v>
      </c>
      <c r="F231" s="101">
        <v>41687</v>
      </c>
    </row>
    <row r="232" spans="2:6" ht="14.25" thickBot="1">
      <c r="B232" s="98">
        <v>194</v>
      </c>
      <c r="C232" s="163">
        <v>20140224</v>
      </c>
      <c r="D232" s="163">
        <v>15918981344</v>
      </c>
      <c r="E232" s="166" t="s">
        <v>5</v>
      </c>
      <c r="F232" s="101">
        <v>41665</v>
      </c>
    </row>
    <row r="233" spans="2:6" ht="14.25" thickBot="1">
      <c r="B233" s="98">
        <v>195</v>
      </c>
      <c r="C233" s="163">
        <v>20140224</v>
      </c>
      <c r="D233" s="163">
        <v>15986045875</v>
      </c>
      <c r="E233" s="166" t="s">
        <v>5</v>
      </c>
      <c r="F233" s="101">
        <v>41687</v>
      </c>
    </row>
    <row r="234" spans="2:6" ht="14.25" thickBot="1">
      <c r="B234" s="98">
        <v>196</v>
      </c>
      <c r="C234" s="163">
        <v>20140224</v>
      </c>
      <c r="D234" s="163">
        <v>18318154681</v>
      </c>
      <c r="E234" s="166" t="s">
        <v>5</v>
      </c>
      <c r="F234" s="101">
        <v>41687</v>
      </c>
    </row>
    <row r="235" spans="2:6" ht="14.25" thickBot="1">
      <c r="B235" s="98">
        <v>197</v>
      </c>
      <c r="C235" s="164">
        <v>20140224</v>
      </c>
      <c r="D235" s="164">
        <v>18336093495</v>
      </c>
      <c r="E235" s="167" t="s">
        <v>30</v>
      </c>
      <c r="F235" s="101">
        <v>41687</v>
      </c>
    </row>
    <row r="236" spans="2:6" ht="14.25" thickBot="1">
      <c r="B236" s="98">
        <v>198</v>
      </c>
      <c r="C236" s="164">
        <v>20140224</v>
      </c>
      <c r="D236" s="164">
        <v>18377691392</v>
      </c>
      <c r="E236" s="167" t="s">
        <v>6</v>
      </c>
      <c r="F236" s="101">
        <v>41687</v>
      </c>
    </row>
    <row r="237" spans="2:6" ht="14.25" thickBot="1">
      <c r="B237" s="98">
        <v>199</v>
      </c>
      <c r="C237" s="163">
        <v>20140225</v>
      </c>
      <c r="D237" s="163">
        <v>13536397469</v>
      </c>
      <c r="E237" s="166" t="s">
        <v>5</v>
      </c>
      <c r="F237" s="101">
        <v>41687</v>
      </c>
    </row>
    <row r="238" spans="2:6" ht="14.25" thickBot="1">
      <c r="B238" s="98">
        <v>200</v>
      </c>
      <c r="C238" s="163">
        <v>20140225</v>
      </c>
      <c r="D238" s="163">
        <v>13537410253</v>
      </c>
      <c r="E238" s="166" t="s">
        <v>5</v>
      </c>
      <c r="F238" s="101">
        <v>41687</v>
      </c>
    </row>
    <row r="239" spans="2:6" ht="14.25" thickBot="1">
      <c r="B239" s="98">
        <v>201</v>
      </c>
      <c r="C239" s="163">
        <v>20140225</v>
      </c>
      <c r="D239" s="163">
        <v>13580977561</v>
      </c>
      <c r="E239" s="166" t="s">
        <v>5</v>
      </c>
      <c r="F239" s="101">
        <v>41687</v>
      </c>
    </row>
    <row r="240" spans="2:6" ht="14.25" thickBot="1">
      <c r="B240" s="98">
        <v>202</v>
      </c>
      <c r="C240" s="164">
        <v>20140225</v>
      </c>
      <c r="D240" s="164">
        <v>13642429071</v>
      </c>
      <c r="E240" s="167" t="s">
        <v>5</v>
      </c>
      <c r="F240" s="101">
        <v>41687</v>
      </c>
    </row>
    <row r="241" spans="2:6" ht="14.25" thickBot="1">
      <c r="B241" s="98">
        <v>203</v>
      </c>
      <c r="C241" s="163">
        <v>20140225</v>
      </c>
      <c r="D241" s="163">
        <v>13662819203</v>
      </c>
      <c r="E241" s="166" t="s">
        <v>5</v>
      </c>
      <c r="F241" s="101">
        <v>41687</v>
      </c>
    </row>
    <row r="242" spans="2:6" ht="14.25" thickBot="1">
      <c r="B242" s="98">
        <v>204</v>
      </c>
      <c r="C242" s="163">
        <v>20140225</v>
      </c>
      <c r="D242" s="163">
        <v>13794773911</v>
      </c>
      <c r="E242" s="166" t="s">
        <v>5</v>
      </c>
      <c r="F242" s="101">
        <v>41665</v>
      </c>
    </row>
    <row r="243" spans="2:6" ht="14.25" thickBot="1">
      <c r="B243" s="98">
        <v>205</v>
      </c>
      <c r="C243" s="164">
        <v>20140225</v>
      </c>
      <c r="D243" s="164">
        <v>15093774338</v>
      </c>
      <c r="E243" s="167" t="s">
        <v>30</v>
      </c>
      <c r="F243" s="101">
        <v>41687</v>
      </c>
    </row>
    <row r="244" spans="2:6" ht="14.25" thickBot="1">
      <c r="B244" s="98">
        <v>206</v>
      </c>
      <c r="C244" s="164">
        <v>20140225</v>
      </c>
      <c r="D244" s="164">
        <v>15878591512</v>
      </c>
      <c r="E244" s="167" t="s">
        <v>6</v>
      </c>
      <c r="F244" s="101">
        <v>41687</v>
      </c>
    </row>
    <row r="245" spans="2:6" ht="14.25" thickBot="1">
      <c r="B245" s="98">
        <v>207</v>
      </c>
      <c r="C245" s="164">
        <v>20140225</v>
      </c>
      <c r="D245" s="164">
        <v>15994573372</v>
      </c>
      <c r="E245" s="167" t="s">
        <v>6</v>
      </c>
      <c r="F245" s="101">
        <v>41687</v>
      </c>
    </row>
    <row r="246" spans="2:6" ht="14.25" thickBot="1">
      <c r="B246" s="98">
        <v>208</v>
      </c>
      <c r="C246" s="163">
        <v>20140225</v>
      </c>
      <c r="D246" s="163">
        <v>18269349499</v>
      </c>
      <c r="E246" s="166" t="s">
        <v>6</v>
      </c>
      <c r="F246" s="101">
        <v>41687</v>
      </c>
    </row>
    <row r="247" spans="2:6" ht="14.25" thickBot="1">
      <c r="B247" s="98">
        <v>209</v>
      </c>
      <c r="C247" s="164">
        <v>20140225</v>
      </c>
      <c r="D247" s="164">
        <v>18273322955</v>
      </c>
      <c r="E247" s="167" t="s">
        <v>11</v>
      </c>
      <c r="F247" s="101">
        <v>41687</v>
      </c>
    </row>
    <row r="248" spans="2:6" ht="14.25" thickBot="1">
      <c r="B248" s="98">
        <v>210</v>
      </c>
      <c r="C248" s="163">
        <v>20140225</v>
      </c>
      <c r="D248" s="163">
        <v>18338123188</v>
      </c>
      <c r="E248" s="166" t="s">
        <v>30</v>
      </c>
      <c r="F248" s="101">
        <v>41687</v>
      </c>
    </row>
    <row r="249" spans="2:6" ht="14.25" thickBot="1">
      <c r="B249" s="98">
        <v>211</v>
      </c>
      <c r="C249" s="228">
        <v>20140226</v>
      </c>
      <c r="D249" s="228">
        <v>13428013159</v>
      </c>
      <c r="E249" s="232" t="s">
        <v>5</v>
      </c>
      <c r="F249" s="101">
        <v>41688</v>
      </c>
    </row>
    <row r="250" spans="2:6" ht="14.25" thickBot="1">
      <c r="B250" s="98">
        <v>212</v>
      </c>
      <c r="C250" s="226">
        <v>20140226</v>
      </c>
      <c r="D250" s="226">
        <v>13467972065</v>
      </c>
      <c r="E250" s="230" t="s">
        <v>11</v>
      </c>
      <c r="F250" s="101">
        <v>41689</v>
      </c>
    </row>
    <row r="251" spans="2:6" ht="14.25" thickBot="1">
      <c r="B251" s="98">
        <v>213</v>
      </c>
      <c r="C251" s="227">
        <v>20140226</v>
      </c>
      <c r="D251" s="227">
        <v>13538363823</v>
      </c>
      <c r="E251" s="231" t="s">
        <v>5</v>
      </c>
      <c r="F251" s="101">
        <v>41690</v>
      </c>
    </row>
    <row r="252" spans="2:6" ht="14.25" thickBot="1">
      <c r="B252" s="98">
        <v>214</v>
      </c>
      <c r="C252" s="226">
        <v>20140226</v>
      </c>
      <c r="D252" s="226">
        <v>13655169738</v>
      </c>
      <c r="E252" s="230" t="s">
        <v>13</v>
      </c>
      <c r="F252" s="101">
        <v>41691</v>
      </c>
    </row>
    <row r="253" spans="2:6" ht="14.25" thickBot="1">
      <c r="B253" s="98">
        <v>215</v>
      </c>
      <c r="C253" s="225">
        <v>20140226</v>
      </c>
      <c r="D253" s="225">
        <v>13672911915</v>
      </c>
      <c r="E253" s="229" t="s">
        <v>5</v>
      </c>
      <c r="F253" s="101">
        <v>41692</v>
      </c>
    </row>
    <row r="254" spans="2:6" ht="14.25" thickBot="1">
      <c r="B254" s="98">
        <v>216</v>
      </c>
      <c r="C254" s="226">
        <v>20140226</v>
      </c>
      <c r="D254" s="226">
        <v>13707843462</v>
      </c>
      <c r="E254" s="230" t="s">
        <v>6</v>
      </c>
      <c r="F254" s="101">
        <v>41693</v>
      </c>
    </row>
    <row r="255" spans="2:6" ht="14.25" thickBot="1">
      <c r="B255" s="98">
        <v>217</v>
      </c>
      <c r="C255" s="225">
        <v>20140226</v>
      </c>
      <c r="D255" s="225">
        <v>13878558667</v>
      </c>
      <c r="E255" s="229" t="s">
        <v>6</v>
      </c>
      <c r="F255" s="101">
        <v>41694</v>
      </c>
    </row>
    <row r="256" spans="2:6" ht="14.25" thickBot="1">
      <c r="B256" s="98">
        <v>218</v>
      </c>
      <c r="C256" s="225">
        <v>20140226</v>
      </c>
      <c r="D256" s="225">
        <v>13922501381</v>
      </c>
      <c r="E256" s="229" t="s">
        <v>5</v>
      </c>
      <c r="F256" s="101">
        <v>41695</v>
      </c>
    </row>
    <row r="257" spans="2:13" ht="14.25" thickBot="1">
      <c r="B257" s="98">
        <v>219</v>
      </c>
      <c r="C257" s="226">
        <v>20140226</v>
      </c>
      <c r="D257" s="226">
        <v>15238153267</v>
      </c>
      <c r="E257" s="230" t="s">
        <v>30</v>
      </c>
      <c r="F257" s="101">
        <v>41696</v>
      </c>
    </row>
    <row r="258" spans="2:13" ht="14.25" thickBot="1">
      <c r="B258" s="98">
        <v>220</v>
      </c>
      <c r="C258" s="225">
        <v>20140226</v>
      </c>
      <c r="D258" s="225">
        <v>15767146969</v>
      </c>
      <c r="E258" s="229" t="s">
        <v>5</v>
      </c>
      <c r="F258" s="101">
        <v>41697</v>
      </c>
    </row>
    <row r="259" spans="2:13" ht="14.25" thickBot="1">
      <c r="B259" s="98">
        <v>221</v>
      </c>
      <c r="C259" s="225">
        <v>20140226</v>
      </c>
      <c r="D259" s="225">
        <v>15878465886</v>
      </c>
      <c r="E259" s="229" t="s">
        <v>6</v>
      </c>
      <c r="F259" s="101">
        <v>41698</v>
      </c>
    </row>
    <row r="260" spans="2:13" ht="14.25" thickBot="1">
      <c r="B260" s="98">
        <v>222</v>
      </c>
      <c r="C260" s="226">
        <v>20140226</v>
      </c>
      <c r="D260" s="226">
        <v>15939708859</v>
      </c>
      <c r="E260" s="230" t="s">
        <v>30</v>
      </c>
      <c r="F260" s="101">
        <v>41698</v>
      </c>
    </row>
    <row r="261" spans="2:13" ht="14.25" thickBot="1">
      <c r="B261" s="98">
        <v>223</v>
      </c>
      <c r="C261" s="226">
        <v>20140226</v>
      </c>
      <c r="D261" s="226">
        <v>18218134715</v>
      </c>
      <c r="E261" s="230" t="s">
        <v>5</v>
      </c>
      <c r="F261" s="101">
        <v>41698</v>
      </c>
    </row>
    <row r="262" spans="2:13" ht="14.25" thickBot="1">
      <c r="B262" s="98">
        <v>224</v>
      </c>
      <c r="C262" s="225">
        <v>20140226</v>
      </c>
      <c r="D262" s="225">
        <v>18278424656</v>
      </c>
      <c r="E262" s="229" t="s">
        <v>6</v>
      </c>
      <c r="F262" s="101">
        <v>41698</v>
      </c>
    </row>
    <row r="263" spans="2:13" ht="14.25" thickBot="1">
      <c r="B263" s="98">
        <v>225</v>
      </c>
      <c r="C263" s="225">
        <v>20140226</v>
      </c>
      <c r="D263" s="225">
        <v>18339647294</v>
      </c>
      <c r="E263" s="229" t="s">
        <v>30</v>
      </c>
      <c r="F263" s="101">
        <v>41698</v>
      </c>
    </row>
    <row r="264" spans="2:13" ht="14.25" thickBot="1">
      <c r="B264" s="98">
        <v>226</v>
      </c>
      <c r="C264" s="270">
        <v>20140227</v>
      </c>
      <c r="D264" s="270">
        <v>13457692993</v>
      </c>
      <c r="E264" s="270" t="s">
        <v>6</v>
      </c>
      <c r="F264" s="101">
        <v>41698</v>
      </c>
      <c r="L264" s="38"/>
      <c r="M264"/>
    </row>
    <row r="265" spans="2:13" ht="14.25" thickBot="1">
      <c r="B265" s="98">
        <v>227</v>
      </c>
      <c r="C265" s="271">
        <v>20140227</v>
      </c>
      <c r="D265" s="271">
        <v>13536306506</v>
      </c>
      <c r="E265" s="271" t="s">
        <v>5</v>
      </c>
      <c r="F265" s="101">
        <v>41698</v>
      </c>
      <c r="L265" s="38"/>
      <c r="M265"/>
    </row>
    <row r="266" spans="2:13" ht="14.25" thickBot="1">
      <c r="B266" s="98">
        <v>228</v>
      </c>
      <c r="C266" s="272">
        <v>20140227</v>
      </c>
      <c r="D266" s="272">
        <v>13566590471</v>
      </c>
      <c r="E266" s="272" t="s">
        <v>27</v>
      </c>
      <c r="F266" s="101">
        <v>41698</v>
      </c>
      <c r="L266" s="38"/>
      <c r="M266"/>
    </row>
    <row r="267" spans="2:13" ht="14.25" thickBot="1">
      <c r="B267" s="98">
        <v>229</v>
      </c>
      <c r="C267" s="272">
        <v>20140227</v>
      </c>
      <c r="D267" s="272">
        <v>13567457910</v>
      </c>
      <c r="E267" s="272" t="s">
        <v>27</v>
      </c>
      <c r="F267" s="101">
        <v>41698</v>
      </c>
      <c r="L267" s="38"/>
      <c r="M267"/>
    </row>
    <row r="268" spans="2:13" ht="14.25" thickBot="1">
      <c r="B268" s="98">
        <v>230</v>
      </c>
      <c r="C268" s="271">
        <v>20140227</v>
      </c>
      <c r="D268" s="271">
        <v>13590825300</v>
      </c>
      <c r="E268" s="271" t="s">
        <v>5</v>
      </c>
      <c r="F268" s="101">
        <v>41698</v>
      </c>
      <c r="L268" s="38"/>
      <c r="M268"/>
    </row>
    <row r="269" spans="2:13" ht="14.25" thickBot="1">
      <c r="B269" s="98">
        <v>231</v>
      </c>
      <c r="C269" s="272">
        <v>20140227</v>
      </c>
      <c r="D269" s="272">
        <v>13771758320</v>
      </c>
      <c r="E269" s="272" t="s">
        <v>13</v>
      </c>
      <c r="F269" s="101">
        <v>41665</v>
      </c>
      <c r="L269" s="38"/>
      <c r="M269"/>
    </row>
    <row r="270" spans="2:13" ht="14.25" thickBot="1">
      <c r="B270" s="98">
        <v>232</v>
      </c>
      <c r="C270" s="271">
        <v>20140227</v>
      </c>
      <c r="D270" s="271">
        <v>13777419960</v>
      </c>
      <c r="E270" s="271" t="s">
        <v>27</v>
      </c>
      <c r="F270" s="101">
        <v>41698</v>
      </c>
      <c r="L270" s="38"/>
      <c r="M270"/>
    </row>
    <row r="271" spans="2:13" ht="14.25" thickBot="1">
      <c r="B271" s="98">
        <v>233</v>
      </c>
      <c r="C271" s="272">
        <v>20140227</v>
      </c>
      <c r="D271" s="272">
        <v>13783879289</v>
      </c>
      <c r="E271" s="272" t="s">
        <v>30</v>
      </c>
      <c r="F271" s="101">
        <v>41698</v>
      </c>
      <c r="L271" s="38"/>
      <c r="M271"/>
    </row>
    <row r="272" spans="2:13" ht="14.25" thickBot="1">
      <c r="B272" s="98">
        <v>234</v>
      </c>
      <c r="C272" s="272">
        <v>20140227</v>
      </c>
      <c r="D272" s="272">
        <v>13949446895</v>
      </c>
      <c r="E272" s="272" t="s">
        <v>30</v>
      </c>
      <c r="F272" s="101">
        <v>41698</v>
      </c>
      <c r="L272" s="38"/>
      <c r="M272"/>
    </row>
    <row r="273" spans="2:13" ht="14.25" thickBot="1">
      <c r="B273" s="98">
        <v>235</v>
      </c>
      <c r="C273" s="271">
        <v>20140227</v>
      </c>
      <c r="D273" s="271">
        <v>15017216863</v>
      </c>
      <c r="E273" s="271" t="s">
        <v>5</v>
      </c>
      <c r="F273" s="101">
        <v>41698</v>
      </c>
      <c r="L273" s="38"/>
      <c r="M273"/>
    </row>
    <row r="274" spans="2:13" ht="14.25" thickBot="1">
      <c r="B274" s="98">
        <v>236</v>
      </c>
      <c r="C274" s="272">
        <v>20140227</v>
      </c>
      <c r="D274" s="272">
        <v>15077435035</v>
      </c>
      <c r="E274" s="272" t="s">
        <v>6</v>
      </c>
      <c r="F274" s="101">
        <v>41698</v>
      </c>
      <c r="L274" s="38"/>
      <c r="M274"/>
    </row>
    <row r="275" spans="2:13" ht="14.25" thickBot="1">
      <c r="B275" s="98">
        <v>237</v>
      </c>
      <c r="C275" s="271">
        <v>20140227</v>
      </c>
      <c r="D275" s="271">
        <v>15239795108</v>
      </c>
      <c r="E275" s="271" t="s">
        <v>30</v>
      </c>
      <c r="F275" s="101">
        <v>41698</v>
      </c>
      <c r="L275" s="38"/>
      <c r="M275"/>
    </row>
    <row r="276" spans="2:13" ht="14.25" thickBot="1">
      <c r="B276" s="98">
        <v>238</v>
      </c>
      <c r="C276" s="271">
        <v>20140227</v>
      </c>
      <c r="D276" s="271">
        <v>15986475618</v>
      </c>
      <c r="E276" s="271" t="s">
        <v>5</v>
      </c>
      <c r="F276" s="101">
        <v>41698</v>
      </c>
      <c r="L276" s="38"/>
      <c r="M276"/>
    </row>
    <row r="277" spans="2:13" ht="14.25" thickBot="1">
      <c r="B277" s="98">
        <v>239</v>
      </c>
      <c r="C277" s="272">
        <v>20140227</v>
      </c>
      <c r="D277" s="272">
        <v>18285613365</v>
      </c>
      <c r="E277" s="272" t="s">
        <v>7</v>
      </c>
      <c r="F277" s="101">
        <v>41665</v>
      </c>
      <c r="L277" s="38"/>
      <c r="M277"/>
    </row>
    <row r="278" spans="2:13" ht="14.25" thickBot="1">
      <c r="B278" s="98">
        <v>240</v>
      </c>
      <c r="C278" s="272">
        <v>20140227</v>
      </c>
      <c r="D278" s="272">
        <v>18778441668</v>
      </c>
      <c r="E278" s="272" t="s">
        <v>6</v>
      </c>
      <c r="F278" s="101">
        <v>41698</v>
      </c>
      <c r="L278" s="38"/>
      <c r="M278"/>
    </row>
    <row r="279" spans="2:13" ht="14.25" thickBot="1">
      <c r="B279" s="98">
        <v>241</v>
      </c>
      <c r="C279" s="272">
        <v>20140227</v>
      </c>
      <c r="D279" s="272">
        <v>18778747151</v>
      </c>
      <c r="E279" s="272" t="s">
        <v>6</v>
      </c>
      <c r="F279" s="101">
        <v>41698</v>
      </c>
      <c r="L279" s="38"/>
      <c r="M279"/>
    </row>
    <row r="280" spans="2:13" ht="14.25" thickBot="1">
      <c r="B280" s="98">
        <v>242</v>
      </c>
      <c r="C280" s="272">
        <v>20140227</v>
      </c>
      <c r="D280" s="272">
        <v>18820756090</v>
      </c>
      <c r="E280" s="272" t="s">
        <v>5</v>
      </c>
      <c r="F280" s="101">
        <v>41698</v>
      </c>
      <c r="L280" s="38"/>
      <c r="M280"/>
    </row>
    <row r="281" spans="2:13" ht="14.25" thickBot="1">
      <c r="B281" s="98">
        <v>243</v>
      </c>
      <c r="C281" s="271">
        <v>20140227</v>
      </c>
      <c r="D281" s="271">
        <v>18820947680</v>
      </c>
      <c r="E281" s="271" t="s">
        <v>5</v>
      </c>
      <c r="F281" s="101">
        <v>41698</v>
      </c>
      <c r="L281" s="38"/>
      <c r="M281"/>
    </row>
    <row r="282" spans="2:13" ht="14.25" thickBot="1">
      <c r="B282" s="98">
        <v>244</v>
      </c>
      <c r="C282" s="268">
        <v>20140228</v>
      </c>
      <c r="D282" s="268">
        <v>13435094790</v>
      </c>
      <c r="E282" s="268" t="s">
        <v>5</v>
      </c>
      <c r="F282" s="101">
        <v>41698</v>
      </c>
      <c r="L282" s="38"/>
      <c r="M282"/>
    </row>
    <row r="283" spans="2:13" ht="14.25" thickBot="1">
      <c r="B283" s="98">
        <v>245</v>
      </c>
      <c r="C283" s="268">
        <v>20140228</v>
      </c>
      <c r="D283" s="268">
        <v>13554804219</v>
      </c>
      <c r="E283" s="268" t="s">
        <v>5</v>
      </c>
      <c r="F283" s="101">
        <v>41698</v>
      </c>
      <c r="L283" s="38"/>
      <c r="M283"/>
    </row>
    <row r="284" spans="2:13" ht="14.25" thickBot="1">
      <c r="B284" s="98">
        <v>246</v>
      </c>
      <c r="C284" s="269">
        <v>20140228</v>
      </c>
      <c r="D284" s="269">
        <v>13695161108</v>
      </c>
      <c r="E284" s="269" t="s">
        <v>5</v>
      </c>
      <c r="F284" s="101">
        <v>41698</v>
      </c>
      <c r="L284" s="38"/>
      <c r="M284"/>
    </row>
    <row r="285" spans="2:13" ht="14.25" thickBot="1">
      <c r="B285" s="98">
        <v>247</v>
      </c>
      <c r="C285" s="268">
        <v>20140228</v>
      </c>
      <c r="D285" s="268">
        <v>13989822204</v>
      </c>
      <c r="E285" s="268" t="s">
        <v>27</v>
      </c>
      <c r="F285" s="101">
        <v>41698</v>
      </c>
      <c r="L285" s="38"/>
      <c r="M285"/>
    </row>
    <row r="286" spans="2:13" ht="14.25" thickBot="1">
      <c r="B286" s="98">
        <v>248</v>
      </c>
      <c r="C286" s="269">
        <v>20140228</v>
      </c>
      <c r="D286" s="269">
        <v>15037605998</v>
      </c>
      <c r="E286" s="269" t="s">
        <v>30</v>
      </c>
      <c r="F286" s="101">
        <v>41698</v>
      </c>
      <c r="L286" s="38"/>
      <c r="M286"/>
    </row>
    <row r="287" spans="2:13" ht="14.25" thickBot="1">
      <c r="B287" s="98">
        <v>249</v>
      </c>
      <c r="C287" s="267">
        <v>20140228</v>
      </c>
      <c r="D287" s="267">
        <v>15038993516</v>
      </c>
      <c r="E287" s="267" t="s">
        <v>30</v>
      </c>
      <c r="F287" s="101">
        <v>41698</v>
      </c>
      <c r="L287" s="38"/>
      <c r="M287"/>
    </row>
    <row r="288" spans="2:13" ht="14.25" thickBot="1">
      <c r="B288" s="98">
        <v>250</v>
      </c>
      <c r="C288" s="268">
        <v>20140228</v>
      </c>
      <c r="D288" s="268">
        <v>15210457522</v>
      </c>
      <c r="E288" s="268" t="s">
        <v>2</v>
      </c>
      <c r="F288" s="101">
        <v>41698</v>
      </c>
      <c r="L288" s="38"/>
      <c r="M288"/>
    </row>
    <row r="289" spans="2:13" ht="14.25" thickBot="1">
      <c r="B289" s="98">
        <v>251</v>
      </c>
      <c r="C289" s="269">
        <v>20140228</v>
      </c>
      <c r="D289" s="269">
        <v>18312189152</v>
      </c>
      <c r="E289" s="269" t="s">
        <v>5</v>
      </c>
      <c r="F289" s="101">
        <v>41698</v>
      </c>
      <c r="L289" s="38"/>
      <c r="M289"/>
    </row>
  </sheetData>
  <mergeCells count="2">
    <mergeCell ref="B1:F1"/>
    <mergeCell ref="I1:M1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2"/>
  <sheetViews>
    <sheetView topLeftCell="A10" workbookViewId="0">
      <selection activeCell="G46" sqref="G46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120</v>
      </c>
      <c r="C1" s="298"/>
      <c r="D1" s="298"/>
      <c r="E1" s="298"/>
      <c r="F1" s="299"/>
      <c r="H1" s="30" t="s">
        <v>116</v>
      </c>
      <c r="I1" s="297" t="s">
        <v>120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非包月付费用户数!M3</f>
        <v>3659</v>
      </c>
      <c r="C3" s="99">
        <v>0</v>
      </c>
      <c r="D3" s="45">
        <f>COUNTIFS(E39:E300,"安徽",F39:F300,"&gt;2014-1-31")</f>
        <v>0</v>
      </c>
      <c r="E3" s="40">
        <f>COUNTIFS(E39:E300,"安徽",F39:F300,"&lt;=2014-1-31")</f>
        <v>0</v>
      </c>
      <c r="F3" s="31">
        <f>D3/B3*10000</f>
        <v>0</v>
      </c>
      <c r="H3" s="28" t="s">
        <v>1</v>
      </c>
      <c r="I3" s="41">
        <f>B3</f>
        <v>3659</v>
      </c>
      <c r="J3" s="99">
        <v>0</v>
      </c>
      <c r="K3" s="45">
        <f>COUNTIFS(K39:K150,"安徽",L39:L150,"&gt;2014-1-31")</f>
        <v>0</v>
      </c>
      <c r="L3" s="40">
        <f>COUNTIFS(K39:K150,"安徽",L39:L150,"&lt;=2014-1-31")</f>
        <v>0</v>
      </c>
      <c r="M3" s="31">
        <f>K3/I3*10000</f>
        <v>0</v>
      </c>
    </row>
    <row r="4" spans="1:13" ht="15" customHeight="1">
      <c r="A4" s="28" t="s">
        <v>2</v>
      </c>
      <c r="B4" s="41">
        <f>非包月付费用户数!M4</f>
        <v>0</v>
      </c>
      <c r="C4" s="99">
        <v>0</v>
      </c>
      <c r="D4" s="45">
        <f>COUNTIFS(E39:E300,"北京",F39:F300,"&gt;2014-1-31")</f>
        <v>0</v>
      </c>
      <c r="E4" s="40">
        <f>COUNTIFS(E39:E300,"北京",F39:F300,"&lt;=2014-1-31")</f>
        <v>0</v>
      </c>
      <c r="F4" s="31">
        <f>IF(ISERROR(D4/B4)=TRUE,0,D4/B4)*10000</f>
        <v>0</v>
      </c>
      <c r="H4" s="28" t="s">
        <v>2</v>
      </c>
      <c r="I4" s="41">
        <f t="shared" ref="I4:I34" si="0">B4</f>
        <v>0</v>
      </c>
      <c r="J4" s="99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非包月付费用户数!M5</f>
        <v>0</v>
      </c>
      <c r="C5" s="99">
        <v>0</v>
      </c>
      <c r="D5" s="45">
        <f>COUNTIFS(E39:E300,"福建",F39:F300,"&gt;2014-1-31")</f>
        <v>0</v>
      </c>
      <c r="E5" s="40">
        <f>COUNTIFS(E39:E300,"福建",F39:F300,"&lt;=2014-1-31")</f>
        <v>0</v>
      </c>
      <c r="F5" s="31">
        <f>IF(ISERROR(D5/B5)=TRUE,0,D5/B5)*10000</f>
        <v>0</v>
      </c>
      <c r="H5" s="28" t="s">
        <v>3</v>
      </c>
      <c r="I5" s="41">
        <f t="shared" si="0"/>
        <v>0</v>
      </c>
      <c r="J5" s="99">
        <v>0</v>
      </c>
      <c r="K5" s="45">
        <f>COUNTIFS(K39:K150,"福建",L39:L150,"&gt;2014-1-31")</f>
        <v>0</v>
      </c>
      <c r="L5" s="40">
        <f>COUNTIFS(K39:K150,"福建",L39:L150,"&lt;=2014-1-31")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非包月付费用户数!M6</f>
        <v>0</v>
      </c>
      <c r="C6" s="99">
        <v>0</v>
      </c>
      <c r="D6" s="45">
        <f>COUNTIFS(E39:E300,"甘肃",F39:F300,"&gt;2014-1-31")</f>
        <v>0</v>
      </c>
      <c r="E6" s="40">
        <f>COUNTIFS(E39:E300,"甘肃",F39:F300,"&lt;=2014-1-31")</f>
        <v>0</v>
      </c>
      <c r="F6" s="31">
        <f t="shared" ref="F6:F33" si="1">IF(ISERROR(D6/B6)=TRUE,0,D6/B6)*10000</f>
        <v>0</v>
      </c>
      <c r="H6" s="28" t="s">
        <v>4</v>
      </c>
      <c r="I6" s="41">
        <f t="shared" si="0"/>
        <v>0</v>
      </c>
      <c r="J6" s="99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非包月付费用户数!M7</f>
        <v>9618</v>
      </c>
      <c r="C7" s="99">
        <v>85</v>
      </c>
      <c r="D7" s="45">
        <f>COUNTIFS(E39:E300,"广东",F39:F300,"&gt;2014-1-31")</f>
        <v>85</v>
      </c>
      <c r="E7" s="40">
        <f>COUNTIFS(E39:E300,"广东",F39:F300,"&lt;=2014-1-31")</f>
        <v>19</v>
      </c>
      <c r="F7" s="31">
        <f t="shared" si="1"/>
        <v>88.375961738407156</v>
      </c>
      <c r="H7" s="28" t="s">
        <v>5</v>
      </c>
      <c r="I7" s="41">
        <f t="shared" si="0"/>
        <v>9618</v>
      </c>
      <c r="J7" s="99">
        <v>0</v>
      </c>
      <c r="K7" s="45">
        <f>COUNTIFS(K39:K150,"广东",L39:L150,"&gt;2014-1-31")</f>
        <v>0</v>
      </c>
      <c r="L7" s="40">
        <f>COUNTIFS(K39:K150,"广东",L39:L150,"&lt;=2014-1-31")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非包月付费用户数!M8</f>
        <v>906</v>
      </c>
      <c r="C8" s="99">
        <v>6</v>
      </c>
      <c r="D8" s="45">
        <f>COUNTIFS(E39:E300,"广西",F39:F300,"&gt;2014-1-31")</f>
        <v>7</v>
      </c>
      <c r="E8" s="40">
        <f>COUNTIFS(E39:E300,"广西",F39:F300,"&lt;=2014-1-31")</f>
        <v>0</v>
      </c>
      <c r="F8" s="31">
        <f t="shared" si="1"/>
        <v>77.262693156732894</v>
      </c>
      <c r="H8" s="28" t="s">
        <v>6</v>
      </c>
      <c r="I8" s="41">
        <f t="shared" si="0"/>
        <v>906</v>
      </c>
      <c r="J8" s="99">
        <v>0</v>
      </c>
      <c r="K8" s="45">
        <f>COUNTIFS(K39:K150,"广西",L39:L150,"&gt;2014-1-31")</f>
        <v>0</v>
      </c>
      <c r="L8" s="40">
        <f>COUNTIFS(K39:K150,"广西",L39:L150,"&lt;=2014-1-31")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非包月付费用户数!M9</f>
        <v>61</v>
      </c>
      <c r="C9" s="99">
        <v>0</v>
      </c>
      <c r="D9" s="45">
        <f>COUNTIFS(E39:E300,"贵州",F39:F300,"&gt;2014-1-31")</f>
        <v>0</v>
      </c>
      <c r="E9" s="40">
        <f>COUNTIFS(E39:E300,"贵州",F39:F300,"&lt;=2014-1-31")</f>
        <v>0</v>
      </c>
      <c r="F9" s="31">
        <f t="shared" si="1"/>
        <v>0</v>
      </c>
      <c r="H9" s="28" t="s">
        <v>7</v>
      </c>
      <c r="I9" s="41">
        <f t="shared" si="0"/>
        <v>61</v>
      </c>
      <c r="J9" s="99">
        <v>0</v>
      </c>
      <c r="K9" s="45">
        <f>COUNTIFS(K39:K150,"贵州",L39:L150,"&gt;2014-1-31")</f>
        <v>0</v>
      </c>
      <c r="L9" s="40">
        <f>COUNTIFS(K39:K150,"贵州",L39:L150,"&lt;=2014-1-31")</f>
        <v>0</v>
      </c>
      <c r="M9" s="31">
        <f t="shared" si="2"/>
        <v>0</v>
      </c>
    </row>
    <row r="10" spans="1:13" ht="15" customHeight="1">
      <c r="A10" s="28" t="s">
        <v>8</v>
      </c>
      <c r="B10" s="41">
        <f>非包月付费用户数!M10</f>
        <v>0</v>
      </c>
      <c r="C10" s="99">
        <v>0</v>
      </c>
      <c r="D10" s="45">
        <f>COUNTIFS(E39:E300,"海南",F39:F300,"&gt;2014-1-31")</f>
        <v>0</v>
      </c>
      <c r="E10" s="40">
        <f>COUNTIFS(E39:E300,"海南",F39:F300,"&lt;=2014-1-31")</f>
        <v>0</v>
      </c>
      <c r="F10" s="31">
        <f t="shared" si="1"/>
        <v>0</v>
      </c>
      <c r="H10" s="28" t="s">
        <v>8</v>
      </c>
      <c r="I10" s="41">
        <f t="shared" si="0"/>
        <v>0</v>
      </c>
      <c r="J10" s="99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非包月付费用户数!M11</f>
        <v>50</v>
      </c>
      <c r="C11" s="99">
        <v>0</v>
      </c>
      <c r="D11" s="45">
        <f>COUNTIFS(E39:E300,"河北",F39:F300,"&gt;2014-1-31")</f>
        <v>0</v>
      </c>
      <c r="E11" s="40">
        <f>COUNTIFS(E39:E300,"河北",F39:F300,"&lt;=2014-1-31")</f>
        <v>0</v>
      </c>
      <c r="F11" s="31">
        <f t="shared" si="1"/>
        <v>0</v>
      </c>
      <c r="H11" s="28" t="s">
        <v>9</v>
      </c>
      <c r="I11" s="41">
        <f t="shared" si="0"/>
        <v>50</v>
      </c>
      <c r="J11" s="99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非包月付费用户数!M12</f>
        <v>39</v>
      </c>
      <c r="C12" s="99">
        <v>0</v>
      </c>
      <c r="D12" s="45">
        <f>COUNTIFS(E39:E300,"黑龙江",F39:F300,"&gt;2014-1-31")</f>
        <v>0</v>
      </c>
      <c r="E12" s="40">
        <f>COUNTIFS(E39:E300,"黑龙江",F39:F300,"&lt;=2014-1-31")</f>
        <v>0</v>
      </c>
      <c r="F12" s="31">
        <f t="shared" si="1"/>
        <v>0</v>
      </c>
      <c r="H12" s="28" t="s">
        <v>10</v>
      </c>
      <c r="I12" s="41">
        <f t="shared" si="0"/>
        <v>39</v>
      </c>
      <c r="J12" s="99">
        <v>0</v>
      </c>
      <c r="K12" s="45">
        <f>COUNTIFS(K39:K150,"黑龙江",L39:L150,"&gt;2014-1-31")</f>
        <v>0</v>
      </c>
      <c r="L12" s="40">
        <f>COUNTIFS(K39:K150,"黑龙江",L39:L150,"&lt;=2014-1-31")</f>
        <v>0</v>
      </c>
      <c r="M12" s="31">
        <f t="shared" si="2"/>
        <v>0</v>
      </c>
    </row>
    <row r="13" spans="1:13" ht="15" customHeight="1">
      <c r="A13" s="28" t="s">
        <v>11</v>
      </c>
      <c r="B13" s="41">
        <f>非包月付费用户数!M13</f>
        <v>143</v>
      </c>
      <c r="C13" s="99">
        <v>0</v>
      </c>
      <c r="D13" s="45">
        <f>COUNTIFS(E39:E300,"湖南",F39:F300,"&gt;2014-1-31")</f>
        <v>0</v>
      </c>
      <c r="E13" s="40">
        <f>COUNTIFS(E39:E300,"湖南",F39:F300,"&lt;=2014-1-31")</f>
        <v>0</v>
      </c>
      <c r="F13" s="31">
        <f t="shared" si="1"/>
        <v>0</v>
      </c>
      <c r="H13" s="28" t="s">
        <v>11</v>
      </c>
      <c r="I13" s="41">
        <f t="shared" si="0"/>
        <v>143</v>
      </c>
      <c r="J13" s="99">
        <v>1</v>
      </c>
      <c r="K13" s="45">
        <f>COUNTIFS(K39:K150,"湖南",L39:L150,"&gt;2014-1-31")</f>
        <v>1</v>
      </c>
      <c r="L13" s="40">
        <f>COUNTIFS(K39:K150,"湖南",L39:L150,"&lt;=2014-1-31")</f>
        <v>0</v>
      </c>
      <c r="M13" s="31">
        <f t="shared" si="2"/>
        <v>69.930069930069934</v>
      </c>
    </row>
    <row r="14" spans="1:13" ht="15" customHeight="1">
      <c r="A14" s="28" t="s">
        <v>12</v>
      </c>
      <c r="B14" s="41">
        <f>非包月付费用户数!M14</f>
        <v>1577</v>
      </c>
      <c r="C14" s="99">
        <v>1</v>
      </c>
      <c r="D14" s="45">
        <f>COUNTIFS(E39:E300,"吉林",F39:F300,"&gt;2014-1-31")</f>
        <v>1</v>
      </c>
      <c r="E14" s="40">
        <f>COUNTIFS(E39:E300,"吉林",F39:F300,"&lt;=2014-1-31")</f>
        <v>0</v>
      </c>
      <c r="F14" s="31">
        <f t="shared" si="1"/>
        <v>6.3411540900443883</v>
      </c>
      <c r="H14" s="28" t="s">
        <v>12</v>
      </c>
      <c r="I14" s="41">
        <f t="shared" si="0"/>
        <v>1577</v>
      </c>
      <c r="J14" s="99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非包月付费用户数!M15</f>
        <v>3367</v>
      </c>
      <c r="C15" s="99">
        <v>0</v>
      </c>
      <c r="D15" s="45">
        <f>COUNTIFS(E39:E300,"江苏",F39:F300,"&gt;2014-1-31")</f>
        <v>0</v>
      </c>
      <c r="E15" s="40">
        <f>COUNTIFS(E39:E300,"江苏",F39:F300,"&lt;=2014-1-31")</f>
        <v>0</v>
      </c>
      <c r="F15" s="31">
        <f t="shared" si="1"/>
        <v>0</v>
      </c>
      <c r="H15" s="28" t="s">
        <v>13</v>
      </c>
      <c r="I15" s="41">
        <f t="shared" si="0"/>
        <v>3367</v>
      </c>
      <c r="J15" s="99">
        <v>0</v>
      </c>
      <c r="K15" s="45">
        <f>COUNTIFS(K39:K150,"江苏",L39:L150,"&gt;2014-1-31")</f>
        <v>0</v>
      </c>
      <c r="L15" s="40">
        <f>COUNTIFS(K39:K150,"江苏",L39:L150,"&lt;=2014-1-31")</f>
        <v>0</v>
      </c>
      <c r="M15" s="31">
        <f t="shared" si="2"/>
        <v>0</v>
      </c>
    </row>
    <row r="16" spans="1:13" ht="15" customHeight="1">
      <c r="A16" s="28" t="s">
        <v>14</v>
      </c>
      <c r="B16" s="41">
        <f>非包月付费用户数!M16</f>
        <v>0</v>
      </c>
      <c r="C16" s="99">
        <v>0</v>
      </c>
      <c r="D16" s="45">
        <f>COUNTIFS(E39:E300,"江西",F39:F300,"&gt;2014-1-31")</f>
        <v>0</v>
      </c>
      <c r="E16" s="40">
        <f>COUNTIFS(E39:E300,"江西",F39:F300,"&lt;=2014-1-31")</f>
        <v>0</v>
      </c>
      <c r="F16" s="31">
        <f t="shared" si="1"/>
        <v>0</v>
      </c>
      <c r="H16" s="28" t="s">
        <v>14</v>
      </c>
      <c r="I16" s="41">
        <f t="shared" si="0"/>
        <v>0</v>
      </c>
      <c r="J16" s="99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非包月付费用户数!M17</f>
        <v>30</v>
      </c>
      <c r="C17" s="99">
        <v>0</v>
      </c>
      <c r="D17" s="45">
        <f>COUNTIFS(E39:E300,"辽宁",F39:F300,"&gt;2014-1-31")</f>
        <v>0</v>
      </c>
      <c r="E17" s="40">
        <f>COUNTIFS(E39:E300,"辽宁",F39:F300,"&lt;=2014-1-31")</f>
        <v>0</v>
      </c>
      <c r="F17" s="31">
        <f t="shared" si="1"/>
        <v>0</v>
      </c>
      <c r="H17" s="28" t="s">
        <v>15</v>
      </c>
      <c r="I17" s="41">
        <f t="shared" si="0"/>
        <v>30</v>
      </c>
      <c r="J17" s="99">
        <v>0</v>
      </c>
      <c r="K17" s="45">
        <f>COUNTIFS(K39:K150,"辽宁",L39:L150,"&gt;2014-1-31")</f>
        <v>0</v>
      </c>
      <c r="L17" s="40">
        <f>COUNTIFS(K39:K150,"辽宁",L39:L150,"&lt;=2014-1-31")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非包月付费用户数!M18</f>
        <v>11</v>
      </c>
      <c r="C18" s="99">
        <v>0</v>
      </c>
      <c r="D18" s="45">
        <f>COUNTIFS(E39:E300,"内蒙古",F39:F300,"&gt;2014-1-31")</f>
        <v>0</v>
      </c>
      <c r="E18" s="40">
        <f>COUNTIFS(E39:E300,"内蒙古",F39:F300,"&lt;=2014-1-31")</f>
        <v>0</v>
      </c>
      <c r="F18" s="31">
        <f t="shared" si="1"/>
        <v>0</v>
      </c>
      <c r="H18" s="28" t="s">
        <v>16</v>
      </c>
      <c r="I18" s="41">
        <f t="shared" si="0"/>
        <v>11</v>
      </c>
      <c r="J18" s="99">
        <v>0</v>
      </c>
      <c r="K18" s="45">
        <f>COUNTIFS(K39:K150,"内蒙古",L39:L150,"&gt;2014-1-31")</f>
        <v>0</v>
      </c>
      <c r="L18" s="40">
        <f>COUNTIFS(K39:K150,"内蒙古",L39:L150,"&lt;=2014-1-31")</f>
        <v>0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非包月付费用户数!M19</f>
        <v>0</v>
      </c>
      <c r="C19" s="99">
        <v>0</v>
      </c>
      <c r="D19" s="45">
        <f>COUNTIFS(E39:E300,"宁夏",F39:F300,"&gt;2014-1-31")</f>
        <v>0</v>
      </c>
      <c r="E19" s="40">
        <f>COUNTIFS(E39:E300,"宁夏",F39:F300,"&lt;=2014-1-31")</f>
        <v>0</v>
      </c>
      <c r="F19" s="31">
        <f t="shared" si="1"/>
        <v>0</v>
      </c>
      <c r="H19" s="28" t="s">
        <v>17</v>
      </c>
      <c r="I19" s="41">
        <f t="shared" si="0"/>
        <v>0</v>
      </c>
      <c r="J19" s="99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非包月付费用户数!M20</f>
        <v>10</v>
      </c>
      <c r="C20" s="99">
        <v>0</v>
      </c>
      <c r="D20" s="45">
        <f>COUNTIFS(E39:E300,"青海",F39:F300,"&gt;2014-1-31")</f>
        <v>0</v>
      </c>
      <c r="E20" s="40">
        <f>COUNTIFS(E39:E300,"青海",F39:F300,"&lt;=2014-1-31")</f>
        <v>0</v>
      </c>
      <c r="F20" s="31">
        <f t="shared" si="1"/>
        <v>0</v>
      </c>
      <c r="H20" s="28" t="s">
        <v>18</v>
      </c>
      <c r="I20" s="41">
        <f t="shared" si="0"/>
        <v>10</v>
      </c>
      <c r="J20" s="99">
        <v>0</v>
      </c>
      <c r="K20" s="45">
        <f>COUNTIFS(K39:K150,"青海",L39:L150,"&gt;2014-1-31")</f>
        <v>0</v>
      </c>
      <c r="L20" s="40">
        <f>COUNTIFS(K39:K150,"青海",L39:L150,"&lt;=2014-1-31")</f>
        <v>0</v>
      </c>
      <c r="M20" s="31">
        <f t="shared" si="2"/>
        <v>0</v>
      </c>
    </row>
    <row r="21" spans="1:13" ht="15" customHeight="1">
      <c r="A21" s="28" t="s">
        <v>19</v>
      </c>
      <c r="B21" s="41">
        <f>非包月付费用户数!M21</f>
        <v>0</v>
      </c>
      <c r="C21" s="99">
        <v>0</v>
      </c>
      <c r="D21" s="45">
        <f>COUNTIFS(E39:E300,"山东",F39:F300,"&gt;2014-1-31")</f>
        <v>0</v>
      </c>
      <c r="E21" s="40">
        <f>COUNTIFS(E39:E300,"山东",F39:F300,"&lt;=2014-1-31")</f>
        <v>0</v>
      </c>
      <c r="F21" s="31">
        <f t="shared" si="1"/>
        <v>0</v>
      </c>
      <c r="H21" s="28" t="s">
        <v>19</v>
      </c>
      <c r="I21" s="41">
        <f t="shared" si="0"/>
        <v>0</v>
      </c>
      <c r="J21" s="99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非包月付费用户数!M22</f>
        <v>0</v>
      </c>
      <c r="C22" s="99">
        <v>0</v>
      </c>
      <c r="D22" s="45">
        <f>COUNTIFS(E39:E300,"山西",F39:F300,"&gt;2014-1-31")</f>
        <v>0</v>
      </c>
      <c r="E22" s="40">
        <f>COUNTIFS(E39:E300,"山西",F39:F300,"&lt;=2014-1-31")</f>
        <v>0</v>
      </c>
      <c r="F22" s="31">
        <f t="shared" si="1"/>
        <v>0</v>
      </c>
      <c r="H22" s="28" t="s">
        <v>20</v>
      </c>
      <c r="I22" s="41">
        <f t="shared" si="0"/>
        <v>0</v>
      </c>
      <c r="J22" s="99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非包月付费用户数!M23</f>
        <v>104</v>
      </c>
      <c r="C23" s="99">
        <v>1</v>
      </c>
      <c r="D23" s="45">
        <f>COUNTIFS(E39:E300,"陕西",F39:F300,"&gt;2014-1-31")</f>
        <v>1</v>
      </c>
      <c r="E23" s="40">
        <f>COUNTIFS(E39:E300,"陕西",F39:F300,"&lt;=2014-1-31")</f>
        <v>0</v>
      </c>
      <c r="F23" s="31">
        <f t="shared" si="1"/>
        <v>96.15384615384616</v>
      </c>
      <c r="H23" s="28" t="s">
        <v>21</v>
      </c>
      <c r="I23" s="41">
        <f t="shared" si="0"/>
        <v>104</v>
      </c>
      <c r="J23" s="99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非包月付费用户数!M24</f>
        <v>0</v>
      </c>
      <c r="C24" s="99">
        <v>0</v>
      </c>
      <c r="D24" s="45">
        <f>COUNTIFS(E39:E300,"上海",F39:F300,"&gt;2014-1-31")</f>
        <v>0</v>
      </c>
      <c r="E24" s="40">
        <f>COUNTIFS(E39:E300,"上海",F39:F300,"&lt;=2014-1-31")</f>
        <v>0</v>
      </c>
      <c r="F24" s="31">
        <f t="shared" si="1"/>
        <v>0</v>
      </c>
      <c r="H24" s="28" t="s">
        <v>22</v>
      </c>
      <c r="I24" s="41">
        <f t="shared" si="0"/>
        <v>0</v>
      </c>
      <c r="J24" s="99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非包月付费用户数!M25</f>
        <v>1</v>
      </c>
      <c r="C25" s="99">
        <v>0</v>
      </c>
      <c r="D25" s="45">
        <f>COUNTIFS(E39:E300,"四川",F39:F300,"&gt;2014-1-31")</f>
        <v>0</v>
      </c>
      <c r="E25" s="40">
        <f>COUNTIFS(E39:E300,"四川",F39:F300,"&lt;=2014-1-31")</f>
        <v>0</v>
      </c>
      <c r="F25" s="31">
        <f t="shared" si="1"/>
        <v>0</v>
      </c>
      <c r="H25" s="28" t="s">
        <v>23</v>
      </c>
      <c r="I25" s="41">
        <f t="shared" si="0"/>
        <v>1</v>
      </c>
      <c r="J25" s="99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非包月付费用户数!M26</f>
        <v>440</v>
      </c>
      <c r="C26" s="99">
        <v>3</v>
      </c>
      <c r="D26" s="45">
        <f>COUNTIFS(E39:E300,"天津",F39:F300,"&gt;2014-1-31")</f>
        <v>3</v>
      </c>
      <c r="E26" s="40">
        <f>COUNTIFS(E39:E300,"天津",F39:F300,"&lt;=2014-1-31")</f>
        <v>0</v>
      </c>
      <c r="F26" s="31">
        <f t="shared" si="1"/>
        <v>68.181818181818173</v>
      </c>
      <c r="H26" s="28" t="s">
        <v>24</v>
      </c>
      <c r="I26" s="41">
        <f t="shared" si="0"/>
        <v>440</v>
      </c>
      <c r="J26" s="99">
        <v>0</v>
      </c>
      <c r="K26" s="45">
        <f>COUNTIFS(K39:K150,"天津",L39:L150,"&gt;2014-1-31")</f>
        <v>0</v>
      </c>
      <c r="L26" s="40">
        <f>COUNTIFS(K39:K150,"天津",L39:L150,"&lt;=2014-1-31")</f>
        <v>0</v>
      </c>
      <c r="M26" s="31">
        <f t="shared" si="2"/>
        <v>0</v>
      </c>
    </row>
    <row r="27" spans="1:13" ht="15" customHeight="1">
      <c r="A27" s="28" t="s">
        <v>25</v>
      </c>
      <c r="B27" s="41">
        <f>非包月付费用户数!M27</f>
        <v>60</v>
      </c>
      <c r="C27" s="99">
        <v>0</v>
      </c>
      <c r="D27" s="45">
        <f>COUNTIFS(E39:E300,"新疆",F39:F300,"&gt;2014-1-31")</f>
        <v>0</v>
      </c>
      <c r="E27" s="40">
        <f>COUNTIFS(E39:E300,"新疆",F39:F300,"&lt;=2014-1-31")</f>
        <v>0</v>
      </c>
      <c r="F27" s="31">
        <f t="shared" si="1"/>
        <v>0</v>
      </c>
      <c r="H27" s="28" t="s">
        <v>25</v>
      </c>
      <c r="I27" s="41">
        <f t="shared" si="0"/>
        <v>60</v>
      </c>
      <c r="J27" s="99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非包月付费用户数!M28</f>
        <v>237</v>
      </c>
      <c r="C28" s="99">
        <v>0</v>
      </c>
      <c r="D28" s="45">
        <f>COUNTIFS(E39:E300,"云南",F39:F300,"&gt;2014-1-31")</f>
        <v>0</v>
      </c>
      <c r="E28" s="40">
        <f>COUNTIFS(E39:E300,"云南",F39:F300,"&lt;=2014-1-31")</f>
        <v>0</v>
      </c>
      <c r="F28" s="31">
        <f t="shared" si="1"/>
        <v>0</v>
      </c>
      <c r="H28" s="28" t="s">
        <v>26</v>
      </c>
      <c r="I28" s="41">
        <f t="shared" si="0"/>
        <v>237</v>
      </c>
      <c r="J28" s="99">
        <v>0</v>
      </c>
      <c r="K28" s="45">
        <f>COUNTIFS(K39:K150,"云南",L39:L150,"&gt;2014-1-31")</f>
        <v>0</v>
      </c>
      <c r="L28" s="40">
        <f>COUNTIFS(K39:K150,"云南",L39:L150,"&lt;=2014-1-31")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非包月付费用户数!M29</f>
        <v>8530</v>
      </c>
      <c r="C29" s="99">
        <v>26</v>
      </c>
      <c r="D29" s="45">
        <f>COUNTIFS(E39:E300,"浙江",F39:F300,"&gt;2014-1-31")</f>
        <v>26</v>
      </c>
      <c r="E29" s="40">
        <f>COUNTIFS(E39:E300,"浙江",F39:F300,"&lt;=2014-1-31")</f>
        <v>2</v>
      </c>
      <c r="F29" s="31">
        <f t="shared" si="1"/>
        <v>30.480656506447833</v>
      </c>
      <c r="H29" s="28" t="s">
        <v>27</v>
      </c>
      <c r="I29" s="41">
        <f t="shared" si="0"/>
        <v>8530</v>
      </c>
      <c r="J29" s="99">
        <v>1</v>
      </c>
      <c r="K29" s="45">
        <f>COUNTIFS(K39:K150,"浙江",L39:L150,"&gt;2014-1-31")</f>
        <v>1</v>
      </c>
      <c r="L29" s="40">
        <f>COUNTIFS(K39:K150,"浙江",L39:L150,"&lt;=2014-1-31")</f>
        <v>0</v>
      </c>
      <c r="M29" s="31">
        <f t="shared" si="2"/>
        <v>1.1723329425556859</v>
      </c>
    </row>
    <row r="30" spans="1:13" ht="15" customHeight="1">
      <c r="A30" s="28" t="s">
        <v>28</v>
      </c>
      <c r="B30" s="41">
        <f>非包月付费用户数!M30</f>
        <v>0</v>
      </c>
      <c r="C30" s="99">
        <v>0</v>
      </c>
      <c r="D30" s="45">
        <f>COUNTIFS(E39:E300,"湖北",F39:F300,"&gt;2014-1-31")</f>
        <v>0</v>
      </c>
      <c r="E30" s="40">
        <f>COUNTIFS(E39:E300,"湖北",F39:F300,"&lt;=2014-1-31")</f>
        <v>0</v>
      </c>
      <c r="F30" s="31">
        <f t="shared" si="1"/>
        <v>0</v>
      </c>
      <c r="H30" s="28" t="s">
        <v>28</v>
      </c>
      <c r="I30" s="41">
        <f t="shared" si="0"/>
        <v>0</v>
      </c>
      <c r="J30" s="99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非包月付费用户数!M31</f>
        <v>0</v>
      </c>
      <c r="C31" s="99">
        <v>0</v>
      </c>
      <c r="D31" s="45">
        <f>COUNTIFS(E39:E300,"重庆",F39:F300,"&gt;2014-1-31")</f>
        <v>0</v>
      </c>
      <c r="E31" s="40">
        <f>COUNTIFS(E39:E300,"重庆",F39:F300,"&lt;=2014-1-31")</f>
        <v>0</v>
      </c>
      <c r="F31" s="31">
        <f t="shared" si="1"/>
        <v>0</v>
      </c>
      <c r="H31" s="29" t="s">
        <v>29</v>
      </c>
      <c r="I31" s="41">
        <f t="shared" si="0"/>
        <v>0</v>
      </c>
      <c r="J31" s="99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非包月付费用户数!M32</f>
        <v>12</v>
      </c>
      <c r="C32" s="99">
        <v>0</v>
      </c>
      <c r="D32" s="45">
        <f>COUNTIFS(E39:E300,"河南",F39:F300,"&gt;2014-1-31")</f>
        <v>0</v>
      </c>
      <c r="E32" s="40">
        <f>COUNTIFS(E39:E300,"河南",F39:F300,"&lt;=2014-1-31")</f>
        <v>0</v>
      </c>
      <c r="F32" s="31">
        <f t="shared" si="1"/>
        <v>0</v>
      </c>
      <c r="H32" s="28" t="s">
        <v>30</v>
      </c>
      <c r="I32" s="41">
        <f t="shared" si="0"/>
        <v>12</v>
      </c>
      <c r="J32" s="99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非包月付费用户数!M33</f>
        <v>6</v>
      </c>
      <c r="C33" s="99">
        <v>0</v>
      </c>
      <c r="D33" s="45">
        <f>COUNTIFS(E39:E300,"西藏",F39:F300,"&gt;2014-1-31")</f>
        <v>0</v>
      </c>
      <c r="E33" s="40">
        <f>COUNTIFS(E39:E300,"西藏",F39:F300,"&lt;=2014-1-31")</f>
        <v>0</v>
      </c>
      <c r="F33" s="54">
        <f t="shared" si="1"/>
        <v>0</v>
      </c>
      <c r="H33" s="28" t="s">
        <v>31</v>
      </c>
      <c r="I33" s="41">
        <f t="shared" si="0"/>
        <v>6</v>
      </c>
      <c r="J33" s="99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28861</v>
      </c>
      <c r="C34" s="126">
        <v>122</v>
      </c>
      <c r="D34" s="45">
        <f>SUM(D3:D33)</f>
        <v>123</v>
      </c>
      <c r="E34" s="27">
        <f>SUM(E3:E33)</f>
        <v>21</v>
      </c>
      <c r="F34" s="53">
        <f>D34/B34*10000</f>
        <v>42.6180659020824</v>
      </c>
      <c r="H34" s="28" t="s">
        <v>113</v>
      </c>
      <c r="I34" s="41">
        <f t="shared" si="0"/>
        <v>28861</v>
      </c>
      <c r="J34" s="126">
        <v>2</v>
      </c>
      <c r="K34" s="45">
        <f>SUM(K3:K33)</f>
        <v>2</v>
      </c>
      <c r="L34" s="27">
        <f>SUM(L3:L33)</f>
        <v>0</v>
      </c>
      <c r="M34" s="53">
        <f>K34/I34*10000</f>
        <v>0.69297668133467305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 ht="14.25" thickBot="1">
      <c r="B39" s="6">
        <v>1</v>
      </c>
      <c r="C39" s="21">
        <v>20140201</v>
      </c>
      <c r="D39" s="21">
        <v>18319788135</v>
      </c>
      <c r="E39" s="21" t="s">
        <v>5</v>
      </c>
      <c r="F39" s="22">
        <v>41667</v>
      </c>
      <c r="H39" s="6">
        <v>1</v>
      </c>
      <c r="I39" s="21">
        <v>20140210</v>
      </c>
      <c r="J39" s="21">
        <v>13567800635</v>
      </c>
      <c r="K39" s="21" t="s">
        <v>27</v>
      </c>
      <c r="L39" s="22">
        <v>41672</v>
      </c>
    </row>
    <row r="40" spans="1:13" ht="14.25" thickBot="1">
      <c r="B40" s="6">
        <v>2</v>
      </c>
      <c r="C40" s="21">
        <v>20140202</v>
      </c>
      <c r="D40" s="21">
        <v>13630452209</v>
      </c>
      <c r="E40" s="21" t="s">
        <v>5</v>
      </c>
      <c r="F40" s="22">
        <v>41672</v>
      </c>
      <c r="H40" s="6">
        <v>2</v>
      </c>
      <c r="I40" s="131">
        <v>20140224</v>
      </c>
      <c r="J40" s="131">
        <v>15898548684</v>
      </c>
      <c r="K40" s="131" t="s">
        <v>11</v>
      </c>
      <c r="L40" s="86">
        <v>41673</v>
      </c>
      <c r="M40"/>
    </row>
    <row r="41" spans="1:13" ht="14.25">
      <c r="B41" s="6">
        <v>3</v>
      </c>
      <c r="C41" s="21">
        <v>20140202</v>
      </c>
      <c r="D41" s="21">
        <v>15811927725</v>
      </c>
      <c r="E41" s="21" t="s">
        <v>5</v>
      </c>
      <c r="F41" s="22">
        <v>41667</v>
      </c>
      <c r="H41" s="6">
        <v>3</v>
      </c>
      <c r="I41" s="48"/>
      <c r="J41" s="48"/>
      <c r="K41" s="48"/>
      <c r="L41" s="49"/>
    </row>
    <row r="42" spans="1:13" ht="14.25">
      <c r="B42" s="6">
        <v>4</v>
      </c>
      <c r="C42" s="21">
        <v>20140202</v>
      </c>
      <c r="D42" s="21">
        <v>13450466512</v>
      </c>
      <c r="E42" s="21" t="s">
        <v>5</v>
      </c>
      <c r="F42" s="22">
        <v>41672</v>
      </c>
      <c r="H42" s="6">
        <v>4</v>
      </c>
      <c r="I42" s="48"/>
      <c r="J42" s="48"/>
      <c r="K42" s="48"/>
      <c r="L42" s="49"/>
    </row>
    <row r="43" spans="1:13" ht="14.25">
      <c r="B43" s="6">
        <v>5</v>
      </c>
      <c r="C43" s="21">
        <v>20140203</v>
      </c>
      <c r="D43" s="21">
        <v>13533442967</v>
      </c>
      <c r="E43" s="21" t="s">
        <v>5</v>
      </c>
      <c r="F43" s="22">
        <v>41672</v>
      </c>
      <c r="H43" s="6">
        <v>5</v>
      </c>
      <c r="I43" s="48"/>
      <c r="J43" s="48"/>
      <c r="K43" s="48"/>
      <c r="L43" s="49"/>
    </row>
    <row r="44" spans="1:13" ht="14.25">
      <c r="B44" s="6">
        <v>6</v>
      </c>
      <c r="C44" s="21">
        <v>20140204</v>
      </c>
      <c r="D44" s="21">
        <v>13553639012</v>
      </c>
      <c r="E44" s="21" t="s">
        <v>5</v>
      </c>
      <c r="F44" s="22">
        <v>41672</v>
      </c>
      <c r="H44" s="6">
        <v>6</v>
      </c>
      <c r="I44" s="50"/>
      <c r="J44" s="50"/>
      <c r="K44" s="50"/>
      <c r="L44" s="51"/>
    </row>
    <row r="45" spans="1:13" ht="14.25">
      <c r="B45" s="6">
        <v>7</v>
      </c>
      <c r="C45" s="21">
        <v>20140205</v>
      </c>
      <c r="D45" s="21">
        <v>13902772424</v>
      </c>
      <c r="E45" s="21" t="s">
        <v>5</v>
      </c>
      <c r="F45" s="22">
        <v>41672</v>
      </c>
      <c r="H45" s="6">
        <v>7</v>
      </c>
      <c r="I45" s="52"/>
      <c r="J45" s="52"/>
      <c r="K45" s="52"/>
      <c r="L45" s="49"/>
    </row>
    <row r="46" spans="1:13">
      <c r="B46" s="6">
        <v>8</v>
      </c>
      <c r="C46" s="21">
        <v>20140205</v>
      </c>
      <c r="D46" s="21">
        <v>13506765243</v>
      </c>
      <c r="E46" s="21" t="s">
        <v>27</v>
      </c>
      <c r="F46" s="22">
        <v>41672</v>
      </c>
      <c r="H46" s="6">
        <v>8</v>
      </c>
      <c r="I46" s="14"/>
      <c r="J46" s="14"/>
      <c r="K46" s="14"/>
      <c r="L46" s="24"/>
    </row>
    <row r="47" spans="1:13">
      <c r="B47" s="6">
        <v>9</v>
      </c>
      <c r="C47" s="21">
        <v>20140205</v>
      </c>
      <c r="D47" s="21">
        <v>13622285487</v>
      </c>
      <c r="E47" s="21" t="s">
        <v>5</v>
      </c>
      <c r="F47" s="22">
        <v>41672</v>
      </c>
      <c r="H47" s="6">
        <v>9</v>
      </c>
      <c r="I47" s="14"/>
      <c r="J47" s="14"/>
      <c r="K47" s="14"/>
      <c r="L47" s="24"/>
    </row>
    <row r="48" spans="1:13">
      <c r="B48" s="6">
        <v>10</v>
      </c>
      <c r="C48" s="21">
        <v>20140205</v>
      </c>
      <c r="D48" s="21">
        <v>15906698939</v>
      </c>
      <c r="E48" s="21" t="s">
        <v>27</v>
      </c>
      <c r="F48" s="22">
        <v>41672</v>
      </c>
      <c r="H48" s="6">
        <v>10</v>
      </c>
      <c r="I48" s="14"/>
      <c r="J48" s="14"/>
      <c r="K48" s="14"/>
      <c r="L48" s="24"/>
    </row>
    <row r="49" spans="2:13">
      <c r="B49" s="6">
        <v>11</v>
      </c>
      <c r="C49" s="21">
        <v>20140205</v>
      </c>
      <c r="D49" s="21">
        <v>15219273607</v>
      </c>
      <c r="E49" s="21" t="s">
        <v>5</v>
      </c>
      <c r="F49" s="22">
        <v>41672</v>
      </c>
      <c r="H49" s="6">
        <v>11</v>
      </c>
      <c r="I49" s="14"/>
      <c r="J49" s="14"/>
      <c r="K49" s="14"/>
      <c r="L49" s="24"/>
      <c r="M49"/>
    </row>
    <row r="50" spans="2:13">
      <c r="B50" s="6">
        <v>12</v>
      </c>
      <c r="C50" s="21">
        <v>20140206</v>
      </c>
      <c r="D50" s="21">
        <v>18319505523</v>
      </c>
      <c r="E50" s="21" t="s">
        <v>5</v>
      </c>
      <c r="F50" s="22">
        <v>41672</v>
      </c>
      <c r="H50" s="6">
        <v>12</v>
      </c>
      <c r="I50" s="14"/>
      <c r="J50" s="14"/>
      <c r="K50" s="14"/>
      <c r="L50" s="24"/>
      <c r="M50"/>
    </row>
    <row r="51" spans="2:13">
      <c r="B51" s="6">
        <v>13</v>
      </c>
      <c r="C51" s="21">
        <v>20140206</v>
      </c>
      <c r="D51" s="21">
        <v>13435682738</v>
      </c>
      <c r="E51" s="21" t="s">
        <v>5</v>
      </c>
      <c r="F51" s="22">
        <v>41672</v>
      </c>
      <c r="H51" s="6">
        <v>13</v>
      </c>
      <c r="I51" s="33"/>
      <c r="J51" s="33"/>
      <c r="K51" s="33"/>
      <c r="L51" s="24"/>
      <c r="M51"/>
    </row>
    <row r="52" spans="2:13">
      <c r="B52" s="6">
        <v>14</v>
      </c>
      <c r="C52" s="21">
        <v>20140206</v>
      </c>
      <c r="D52" s="21">
        <v>13450043420</v>
      </c>
      <c r="E52" s="21" t="s">
        <v>5</v>
      </c>
      <c r="F52" s="22">
        <v>41667</v>
      </c>
      <c r="H52" s="6">
        <v>14</v>
      </c>
      <c r="I52" s="12"/>
      <c r="J52" s="12"/>
      <c r="K52" s="12"/>
      <c r="L52" s="13"/>
      <c r="M52"/>
    </row>
    <row r="53" spans="2:13">
      <c r="B53" s="6">
        <v>15</v>
      </c>
      <c r="C53" s="21">
        <v>20140206</v>
      </c>
      <c r="D53" s="21">
        <v>13672869754</v>
      </c>
      <c r="E53" s="21" t="s">
        <v>5</v>
      </c>
      <c r="F53" s="22">
        <v>41672</v>
      </c>
      <c r="H53" s="6">
        <v>15</v>
      </c>
      <c r="I53" s="12"/>
      <c r="J53" s="12"/>
      <c r="K53" s="12"/>
      <c r="L53" s="13"/>
      <c r="M53"/>
    </row>
    <row r="54" spans="2:13">
      <c r="B54" s="6">
        <v>16</v>
      </c>
      <c r="C54" s="21">
        <v>20140206</v>
      </c>
      <c r="D54" s="21">
        <v>15107660035</v>
      </c>
      <c r="E54" s="21" t="s">
        <v>5</v>
      </c>
      <c r="F54" s="22">
        <v>41672</v>
      </c>
      <c r="H54" s="6">
        <v>16</v>
      </c>
      <c r="I54" s="12"/>
      <c r="J54" s="12"/>
      <c r="K54" s="12"/>
      <c r="L54" s="13"/>
      <c r="M54"/>
    </row>
    <row r="55" spans="2:13">
      <c r="B55" s="6">
        <v>17</v>
      </c>
      <c r="C55" s="21">
        <v>20140206</v>
      </c>
      <c r="D55" s="21">
        <v>13798042321</v>
      </c>
      <c r="E55" s="21" t="s">
        <v>5</v>
      </c>
      <c r="F55" s="22">
        <v>41672</v>
      </c>
      <c r="H55" s="6">
        <v>17</v>
      </c>
      <c r="I55" s="12"/>
      <c r="J55" s="12"/>
      <c r="K55" s="12"/>
      <c r="L55" s="13"/>
      <c r="M55"/>
    </row>
    <row r="56" spans="2:13">
      <c r="B56" s="6">
        <v>18</v>
      </c>
      <c r="C56" s="21">
        <v>20140206</v>
      </c>
      <c r="D56" s="21">
        <v>13642658814</v>
      </c>
      <c r="E56" s="21" t="s">
        <v>5</v>
      </c>
      <c r="F56" s="22">
        <v>41667</v>
      </c>
      <c r="H56" s="6">
        <v>18</v>
      </c>
      <c r="I56" s="12"/>
      <c r="J56" s="12"/>
      <c r="K56" s="12"/>
      <c r="L56" s="13"/>
      <c r="M56"/>
    </row>
    <row r="57" spans="2:13">
      <c r="B57" s="6">
        <v>19</v>
      </c>
      <c r="C57" s="21">
        <v>20140207</v>
      </c>
      <c r="D57" s="21">
        <v>13823915555</v>
      </c>
      <c r="E57" s="21" t="s">
        <v>5</v>
      </c>
      <c r="F57" s="22">
        <v>41667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21">
        <v>20140207</v>
      </c>
      <c r="D58" s="21">
        <v>18316227847</v>
      </c>
      <c r="E58" s="21" t="s">
        <v>5</v>
      </c>
      <c r="F58" s="22">
        <v>41672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21">
        <v>20140207</v>
      </c>
      <c r="D59" s="21">
        <v>13682768490</v>
      </c>
      <c r="E59" s="21" t="s">
        <v>5</v>
      </c>
      <c r="F59" s="22">
        <v>41672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21">
        <v>20140207</v>
      </c>
      <c r="D60" s="21">
        <v>13415697706</v>
      </c>
      <c r="E60" s="21" t="s">
        <v>5</v>
      </c>
      <c r="F60" s="22">
        <v>41672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21">
        <v>20140208</v>
      </c>
      <c r="D61" s="21">
        <v>13662492561</v>
      </c>
      <c r="E61" s="21" t="s">
        <v>5</v>
      </c>
      <c r="F61" s="22">
        <v>41672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21">
        <v>20140208</v>
      </c>
      <c r="D62" s="21">
        <v>13662866377</v>
      </c>
      <c r="E62" s="21" t="s">
        <v>5</v>
      </c>
      <c r="F62" s="22">
        <v>41672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21">
        <v>20140208</v>
      </c>
      <c r="D63" s="21">
        <v>13542938912</v>
      </c>
      <c r="E63" s="21" t="s">
        <v>5</v>
      </c>
      <c r="F63" s="22">
        <v>41667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21">
        <v>20140208</v>
      </c>
      <c r="D64" s="21">
        <v>18305085380</v>
      </c>
      <c r="E64" s="21" t="s">
        <v>27</v>
      </c>
      <c r="F64" s="22">
        <v>41672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21">
        <v>20140208</v>
      </c>
      <c r="D65" s="21">
        <v>15814048402</v>
      </c>
      <c r="E65" s="21" t="s">
        <v>5</v>
      </c>
      <c r="F65" s="22">
        <v>41672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21">
        <v>20140209</v>
      </c>
      <c r="D66" s="21">
        <v>13535009415</v>
      </c>
      <c r="E66" s="21" t="s">
        <v>5</v>
      </c>
      <c r="F66" s="22">
        <v>41672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21">
        <v>20140209</v>
      </c>
      <c r="D67" s="21">
        <v>13736134667</v>
      </c>
      <c r="E67" s="21" t="s">
        <v>27</v>
      </c>
      <c r="F67" s="22">
        <v>41672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21">
        <v>20140209</v>
      </c>
      <c r="D68" s="21">
        <v>13670899337</v>
      </c>
      <c r="E68" s="21" t="s">
        <v>5</v>
      </c>
      <c r="F68" s="22">
        <v>41672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21">
        <v>20140209</v>
      </c>
      <c r="D69" s="21">
        <v>13530001230</v>
      </c>
      <c r="E69" s="21" t="s">
        <v>5</v>
      </c>
      <c r="F69" s="22">
        <v>41672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21">
        <v>20140209</v>
      </c>
      <c r="D70" s="21">
        <v>18316158817</v>
      </c>
      <c r="E70" s="21" t="s">
        <v>5</v>
      </c>
      <c r="F70" s="22">
        <v>41667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21">
        <v>20140209</v>
      </c>
      <c r="D71" s="21">
        <v>15291971511</v>
      </c>
      <c r="E71" s="21" t="s">
        <v>21</v>
      </c>
      <c r="F71" s="22">
        <v>41672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21">
        <v>20140209</v>
      </c>
      <c r="D72" s="21">
        <v>13790510911</v>
      </c>
      <c r="E72" s="21" t="s">
        <v>5</v>
      </c>
      <c r="F72" s="22">
        <v>41672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21">
        <v>20140209</v>
      </c>
      <c r="D73" s="21">
        <v>15819303013</v>
      </c>
      <c r="E73" s="21" t="s">
        <v>5</v>
      </c>
      <c r="F73" s="22">
        <v>41672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21">
        <v>20140209</v>
      </c>
      <c r="D74" s="21">
        <v>15869608776</v>
      </c>
      <c r="E74" s="21" t="s">
        <v>27</v>
      </c>
      <c r="F74" s="22">
        <v>41672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21">
        <v>20140209</v>
      </c>
      <c r="D75" s="21">
        <v>18318204528</v>
      </c>
      <c r="E75" s="21" t="s">
        <v>5</v>
      </c>
      <c r="F75" s="22">
        <v>41672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23">
        <v>20140209</v>
      </c>
      <c r="D76" s="23">
        <v>13958067926</v>
      </c>
      <c r="E76" s="23" t="s">
        <v>27</v>
      </c>
      <c r="F76" s="22">
        <v>41672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21">
        <v>20140210</v>
      </c>
      <c r="D77" s="21">
        <v>13528750142</v>
      </c>
      <c r="E77" s="21" t="s">
        <v>5</v>
      </c>
      <c r="F77" s="22">
        <v>41672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21">
        <v>20140210</v>
      </c>
      <c r="D78" s="21">
        <v>13672893173</v>
      </c>
      <c r="E78" s="21" t="s">
        <v>5</v>
      </c>
      <c r="F78" s="22">
        <v>41672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21">
        <v>20140210</v>
      </c>
      <c r="D79" s="21">
        <v>15816839353</v>
      </c>
      <c r="E79" s="21" t="s">
        <v>5</v>
      </c>
      <c r="F79" s="22">
        <v>41672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21">
        <v>20140210</v>
      </c>
      <c r="D80" s="21">
        <v>15888548831</v>
      </c>
      <c r="E80" s="21" t="s">
        <v>27</v>
      </c>
      <c r="F80" s="22">
        <v>41672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21">
        <v>20140210</v>
      </c>
      <c r="D81" s="21">
        <v>13790879523</v>
      </c>
      <c r="E81" s="21" t="s">
        <v>5</v>
      </c>
      <c r="F81" s="22">
        <v>41672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21">
        <v>20140210</v>
      </c>
      <c r="D82" s="21">
        <v>13686121625</v>
      </c>
      <c r="E82" s="21" t="s">
        <v>5</v>
      </c>
      <c r="F82" s="22">
        <v>41672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21">
        <v>20140210</v>
      </c>
      <c r="D83" s="21">
        <v>15822107943</v>
      </c>
      <c r="E83" s="21" t="s">
        <v>24</v>
      </c>
      <c r="F83" s="22">
        <v>41672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21">
        <v>20140211</v>
      </c>
      <c r="D84" s="21">
        <v>13610150810</v>
      </c>
      <c r="E84" s="21" t="s">
        <v>5</v>
      </c>
      <c r="F84" s="22">
        <v>41672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21">
        <v>20140211</v>
      </c>
      <c r="D85" s="21">
        <v>15988133485</v>
      </c>
      <c r="E85" s="21" t="s">
        <v>27</v>
      </c>
      <c r="F85" s="22">
        <v>41667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21">
        <v>20140211</v>
      </c>
      <c r="D86" s="21">
        <v>15011778090</v>
      </c>
      <c r="E86" s="21" t="s">
        <v>5</v>
      </c>
      <c r="F86" s="22">
        <v>41672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21">
        <v>20140211</v>
      </c>
      <c r="D87" s="21">
        <v>13790675880</v>
      </c>
      <c r="E87" s="21" t="s">
        <v>5</v>
      </c>
      <c r="F87" s="22">
        <v>41672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21">
        <v>20140211</v>
      </c>
      <c r="D88" s="21">
        <v>14718563584</v>
      </c>
      <c r="E88" s="21" t="s">
        <v>5</v>
      </c>
      <c r="F88" s="22">
        <v>41667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21">
        <v>20140211</v>
      </c>
      <c r="D89" s="21">
        <v>13567800635</v>
      </c>
      <c r="E89" s="21" t="s">
        <v>27</v>
      </c>
      <c r="F89" s="22">
        <v>41672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21">
        <v>20140211</v>
      </c>
      <c r="D90" s="21">
        <v>15018609738</v>
      </c>
      <c r="E90" s="21" t="s">
        <v>5</v>
      </c>
      <c r="F90" s="22">
        <v>41667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21">
        <v>20140212</v>
      </c>
      <c r="D91" s="21">
        <v>13726594056</v>
      </c>
      <c r="E91" s="21" t="s">
        <v>5</v>
      </c>
      <c r="F91" s="22">
        <v>41672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21">
        <v>20140213</v>
      </c>
      <c r="D92" s="21">
        <v>18222737039</v>
      </c>
      <c r="E92" s="21" t="s">
        <v>24</v>
      </c>
      <c r="F92" s="22">
        <v>41672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21">
        <v>20140214</v>
      </c>
      <c r="D93" s="21">
        <v>15018472338</v>
      </c>
      <c r="E93" s="21" t="s">
        <v>5</v>
      </c>
      <c r="F93" s="22">
        <v>41672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21">
        <v>20140214</v>
      </c>
      <c r="D94" s="21">
        <v>13924393153</v>
      </c>
      <c r="E94" s="21" t="s">
        <v>5</v>
      </c>
      <c r="F94" s="22">
        <v>41672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21">
        <v>20140214</v>
      </c>
      <c r="D95" s="21">
        <v>18277612895</v>
      </c>
      <c r="E95" s="21" t="s">
        <v>6</v>
      </c>
      <c r="F95" s="22">
        <v>41672</v>
      </c>
      <c r="H95" s="6">
        <v>57</v>
      </c>
      <c r="I95" s="12"/>
      <c r="J95" s="12"/>
      <c r="K95" s="12"/>
      <c r="L95" s="13"/>
      <c r="M95"/>
    </row>
    <row r="96" spans="2:13">
      <c r="B96" s="6">
        <v>58</v>
      </c>
      <c r="C96" s="21">
        <v>20140214</v>
      </c>
      <c r="D96" s="21">
        <v>13642158054</v>
      </c>
      <c r="E96" s="21" t="s">
        <v>24</v>
      </c>
      <c r="F96" s="22">
        <v>41672</v>
      </c>
      <c r="H96" s="6">
        <v>58</v>
      </c>
      <c r="I96" s="12"/>
      <c r="J96" s="12"/>
      <c r="K96" s="12"/>
      <c r="L96" s="13"/>
      <c r="M96"/>
    </row>
    <row r="97" spans="2:13">
      <c r="B97" s="6">
        <v>59</v>
      </c>
      <c r="C97" s="21">
        <v>20140214</v>
      </c>
      <c r="D97" s="21">
        <v>13929741417</v>
      </c>
      <c r="E97" s="21" t="s">
        <v>5</v>
      </c>
      <c r="F97" s="22">
        <v>41672</v>
      </c>
      <c r="H97" s="6">
        <v>59</v>
      </c>
      <c r="I97" s="12"/>
      <c r="J97" s="12"/>
      <c r="K97" s="12"/>
      <c r="L97" s="13"/>
      <c r="M97"/>
    </row>
    <row r="98" spans="2:13">
      <c r="B98" s="6">
        <v>60</v>
      </c>
      <c r="C98" s="21">
        <v>20140215</v>
      </c>
      <c r="D98" s="21">
        <v>18777409173</v>
      </c>
      <c r="E98" s="21" t="s">
        <v>6</v>
      </c>
      <c r="F98" s="22">
        <v>41672</v>
      </c>
      <c r="H98" s="6">
        <v>60</v>
      </c>
      <c r="I98" s="12"/>
      <c r="J98" s="12"/>
      <c r="K98" s="12"/>
      <c r="L98" s="13"/>
      <c r="M98"/>
    </row>
    <row r="99" spans="2:13">
      <c r="B99" s="6">
        <v>61</v>
      </c>
      <c r="C99" s="21">
        <v>20140215</v>
      </c>
      <c r="D99" s="21">
        <v>13967897099</v>
      </c>
      <c r="E99" s="21" t="s">
        <v>27</v>
      </c>
      <c r="F99" s="22">
        <v>41672</v>
      </c>
      <c r="H99" s="6">
        <v>61</v>
      </c>
      <c r="I99" s="12"/>
      <c r="J99" s="12"/>
      <c r="K99" s="12"/>
      <c r="L99" s="13"/>
      <c r="M99"/>
    </row>
    <row r="100" spans="2:13">
      <c r="B100" s="6">
        <v>62</v>
      </c>
      <c r="C100" s="21">
        <v>20140215</v>
      </c>
      <c r="D100" s="21">
        <v>13894925769</v>
      </c>
      <c r="E100" s="21" t="s">
        <v>12</v>
      </c>
      <c r="F100" s="22">
        <v>41672</v>
      </c>
      <c r="H100" s="6">
        <v>62</v>
      </c>
      <c r="I100" s="12"/>
      <c r="J100" s="12"/>
      <c r="K100" s="12"/>
      <c r="L100" s="13"/>
      <c r="M100"/>
    </row>
    <row r="101" spans="2:13">
      <c r="B101" s="6">
        <v>63</v>
      </c>
      <c r="C101" s="21">
        <v>20140215</v>
      </c>
      <c r="D101" s="21">
        <v>15077513327</v>
      </c>
      <c r="E101" s="21" t="s">
        <v>6</v>
      </c>
      <c r="F101" s="22">
        <v>41672</v>
      </c>
      <c r="H101" s="6">
        <v>63</v>
      </c>
      <c r="I101" s="12"/>
      <c r="J101" s="12"/>
      <c r="K101" s="12"/>
      <c r="L101" s="13"/>
      <c r="M101"/>
    </row>
    <row r="102" spans="2:13">
      <c r="B102" s="6">
        <v>64</v>
      </c>
      <c r="C102" s="21">
        <v>20140215</v>
      </c>
      <c r="D102" s="21">
        <v>14715420044</v>
      </c>
      <c r="E102" s="21" t="s">
        <v>5</v>
      </c>
      <c r="F102" s="22">
        <v>41672</v>
      </c>
      <c r="H102" s="6">
        <v>64</v>
      </c>
      <c r="I102" s="12"/>
      <c r="J102" s="12"/>
      <c r="K102" s="12"/>
      <c r="L102" s="13"/>
      <c r="M102"/>
    </row>
    <row r="103" spans="2:13">
      <c r="B103" s="6">
        <v>65</v>
      </c>
      <c r="C103" s="21">
        <v>20140216</v>
      </c>
      <c r="D103" s="21">
        <v>13417041925</v>
      </c>
      <c r="E103" s="21" t="s">
        <v>5</v>
      </c>
      <c r="F103" s="22">
        <v>41672</v>
      </c>
      <c r="H103" s="6">
        <v>65</v>
      </c>
      <c r="I103" s="12"/>
      <c r="J103" s="12"/>
      <c r="K103" s="12"/>
      <c r="L103" s="13"/>
      <c r="M103"/>
    </row>
    <row r="104" spans="2:13">
      <c r="B104" s="6">
        <v>66</v>
      </c>
      <c r="C104" s="21">
        <v>20140216</v>
      </c>
      <c r="D104" s="21">
        <v>15820930163</v>
      </c>
      <c r="E104" s="21" t="s">
        <v>5</v>
      </c>
      <c r="F104" s="22">
        <v>41672</v>
      </c>
      <c r="H104" s="6">
        <v>66</v>
      </c>
      <c r="I104" s="12"/>
      <c r="J104" s="12"/>
      <c r="K104" s="12"/>
      <c r="L104" s="13"/>
      <c r="M104"/>
    </row>
    <row r="105" spans="2:13">
      <c r="B105" s="6">
        <v>67</v>
      </c>
      <c r="C105" s="21">
        <v>20140216</v>
      </c>
      <c r="D105" s="21">
        <v>13672802836</v>
      </c>
      <c r="E105" s="21" t="s">
        <v>5</v>
      </c>
      <c r="F105" s="22">
        <v>41667</v>
      </c>
      <c r="H105" s="6">
        <v>67</v>
      </c>
      <c r="I105" s="12"/>
      <c r="J105" s="12"/>
      <c r="K105" s="12"/>
      <c r="L105" s="13"/>
      <c r="M105"/>
    </row>
    <row r="106" spans="2:13">
      <c r="B106" s="6">
        <v>68</v>
      </c>
      <c r="C106" s="21">
        <v>20140216</v>
      </c>
      <c r="D106" s="21">
        <v>13553892590</v>
      </c>
      <c r="E106" s="21" t="s">
        <v>5</v>
      </c>
      <c r="F106" s="22">
        <v>41672</v>
      </c>
      <c r="H106" s="6">
        <v>68</v>
      </c>
      <c r="I106" s="12"/>
      <c r="J106" s="12"/>
      <c r="K106" s="12"/>
      <c r="L106" s="13"/>
      <c r="M106"/>
    </row>
    <row r="107" spans="2:13">
      <c r="B107" s="6">
        <v>69</v>
      </c>
      <c r="C107" s="21">
        <v>20140216</v>
      </c>
      <c r="D107" s="21">
        <v>13580254803</v>
      </c>
      <c r="E107" s="21" t="s">
        <v>5</v>
      </c>
      <c r="F107" s="22">
        <v>41672</v>
      </c>
      <c r="H107" s="6">
        <v>69</v>
      </c>
      <c r="I107" s="12"/>
      <c r="J107" s="12"/>
      <c r="K107" s="12"/>
      <c r="L107" s="13"/>
      <c r="M107"/>
    </row>
    <row r="108" spans="2:13">
      <c r="B108" s="6">
        <v>70</v>
      </c>
      <c r="C108" s="21">
        <v>20140216</v>
      </c>
      <c r="D108" s="21">
        <v>13702474282</v>
      </c>
      <c r="E108" s="21" t="s">
        <v>5</v>
      </c>
      <c r="F108" s="22">
        <v>41672</v>
      </c>
      <c r="H108" s="6">
        <v>70</v>
      </c>
      <c r="I108" s="12"/>
      <c r="J108" s="12"/>
      <c r="K108" s="12"/>
      <c r="L108" s="13"/>
      <c r="M108"/>
    </row>
    <row r="109" spans="2:13">
      <c r="B109" s="6">
        <v>71</v>
      </c>
      <c r="C109" s="21">
        <v>20140216</v>
      </c>
      <c r="D109" s="21">
        <v>13631683199</v>
      </c>
      <c r="E109" s="21" t="s">
        <v>5</v>
      </c>
      <c r="F109" s="22">
        <v>41672</v>
      </c>
      <c r="M109"/>
    </row>
    <row r="110" spans="2:13">
      <c r="B110" s="6">
        <v>72</v>
      </c>
      <c r="C110" s="21">
        <v>20140216</v>
      </c>
      <c r="D110" s="21">
        <v>13710357748</v>
      </c>
      <c r="E110" s="21" t="s">
        <v>5</v>
      </c>
      <c r="F110" s="22">
        <v>41672</v>
      </c>
      <c r="M110"/>
    </row>
    <row r="111" spans="2:13">
      <c r="B111" s="6">
        <v>73</v>
      </c>
      <c r="C111" s="21">
        <v>20140216</v>
      </c>
      <c r="D111" s="21">
        <v>13602791582</v>
      </c>
      <c r="E111" s="21" t="s">
        <v>5</v>
      </c>
      <c r="F111" s="22">
        <v>41672</v>
      </c>
      <c r="M111"/>
    </row>
    <row r="112" spans="2:13">
      <c r="B112" s="6">
        <v>74</v>
      </c>
      <c r="C112" s="21">
        <v>20140217</v>
      </c>
      <c r="D112" s="21">
        <v>13958231270</v>
      </c>
      <c r="E112" s="21" t="s">
        <v>27</v>
      </c>
      <c r="F112" s="22">
        <v>41672</v>
      </c>
    </row>
    <row r="113" spans="2:6">
      <c r="B113" s="6">
        <v>75</v>
      </c>
      <c r="C113" s="21">
        <v>20140217</v>
      </c>
      <c r="D113" s="21">
        <v>13435404938</v>
      </c>
      <c r="E113" s="21" t="s">
        <v>5</v>
      </c>
      <c r="F113" s="22">
        <v>41672</v>
      </c>
    </row>
    <row r="114" spans="2:6">
      <c r="B114" s="6">
        <v>76</v>
      </c>
      <c r="C114" s="21">
        <v>20140217</v>
      </c>
      <c r="D114" s="21">
        <v>13923284982</v>
      </c>
      <c r="E114" s="21" t="s">
        <v>5</v>
      </c>
      <c r="F114" s="22">
        <v>41667</v>
      </c>
    </row>
    <row r="115" spans="2:6">
      <c r="B115" s="6">
        <v>77</v>
      </c>
      <c r="C115" s="21">
        <v>20140217</v>
      </c>
      <c r="D115" s="21">
        <v>18825497905</v>
      </c>
      <c r="E115" s="21" t="s">
        <v>5</v>
      </c>
      <c r="F115" s="22">
        <v>41672</v>
      </c>
    </row>
    <row r="116" spans="2:6">
      <c r="B116" s="6">
        <v>78</v>
      </c>
      <c r="C116" s="21">
        <v>20140217</v>
      </c>
      <c r="D116" s="21">
        <v>13616621592</v>
      </c>
      <c r="E116" s="21" t="s">
        <v>27</v>
      </c>
      <c r="F116" s="22">
        <v>41672</v>
      </c>
    </row>
    <row r="117" spans="2:6">
      <c r="B117" s="6">
        <v>79</v>
      </c>
      <c r="C117" s="21">
        <v>20140217</v>
      </c>
      <c r="D117" s="21">
        <v>13690351848</v>
      </c>
      <c r="E117" s="21" t="s">
        <v>5</v>
      </c>
      <c r="F117" s="22">
        <v>41672</v>
      </c>
    </row>
    <row r="118" spans="2:6">
      <c r="B118" s="6">
        <v>80</v>
      </c>
      <c r="C118" s="21">
        <v>20140218</v>
      </c>
      <c r="D118" s="21">
        <v>15113683014</v>
      </c>
      <c r="E118" s="21" t="s">
        <v>5</v>
      </c>
      <c r="F118" s="22">
        <v>41672</v>
      </c>
    </row>
    <row r="119" spans="2:6">
      <c r="B119" s="6">
        <v>81</v>
      </c>
      <c r="C119" s="21">
        <v>20140218</v>
      </c>
      <c r="D119" s="21">
        <v>13706515031</v>
      </c>
      <c r="E119" s="21" t="s">
        <v>27</v>
      </c>
      <c r="F119" s="22">
        <v>41672</v>
      </c>
    </row>
    <row r="120" spans="2:6">
      <c r="B120" s="6">
        <v>82</v>
      </c>
      <c r="C120" s="21">
        <v>20140218</v>
      </c>
      <c r="D120" s="21">
        <v>15915040104</v>
      </c>
      <c r="E120" s="21" t="s">
        <v>5</v>
      </c>
      <c r="F120" s="22">
        <v>41672</v>
      </c>
    </row>
    <row r="121" spans="2:6">
      <c r="B121" s="6">
        <v>83</v>
      </c>
      <c r="C121" s="21">
        <v>20140218</v>
      </c>
      <c r="D121" s="21">
        <v>15013115780</v>
      </c>
      <c r="E121" s="21" t="s">
        <v>5</v>
      </c>
      <c r="F121" s="22">
        <v>41672</v>
      </c>
    </row>
    <row r="122" spans="2:6">
      <c r="B122" s="6">
        <v>84</v>
      </c>
      <c r="C122" s="21">
        <v>20140218</v>
      </c>
      <c r="D122" s="21">
        <v>15876359581</v>
      </c>
      <c r="E122" s="21" t="s">
        <v>5</v>
      </c>
      <c r="F122" s="22">
        <v>41672</v>
      </c>
    </row>
    <row r="123" spans="2:6">
      <c r="B123" s="6">
        <v>85</v>
      </c>
      <c r="C123" s="21">
        <v>20140218</v>
      </c>
      <c r="D123" s="21">
        <v>15967923209</v>
      </c>
      <c r="E123" s="21" t="s">
        <v>27</v>
      </c>
      <c r="F123" s="22">
        <v>41672</v>
      </c>
    </row>
    <row r="124" spans="2:6">
      <c r="B124" s="6">
        <v>86</v>
      </c>
      <c r="C124" s="21">
        <v>20140218</v>
      </c>
      <c r="D124" s="21">
        <v>15118974929</v>
      </c>
      <c r="E124" s="21" t="s">
        <v>5</v>
      </c>
      <c r="F124" s="22">
        <v>41672</v>
      </c>
    </row>
    <row r="125" spans="2:6">
      <c r="B125" s="6">
        <v>87</v>
      </c>
      <c r="C125" s="21">
        <v>20140218</v>
      </c>
      <c r="D125" s="21">
        <v>15177686737</v>
      </c>
      <c r="E125" s="21" t="s">
        <v>6</v>
      </c>
      <c r="F125" s="22">
        <v>41672</v>
      </c>
    </row>
    <row r="126" spans="2:6">
      <c r="B126" s="6">
        <v>88</v>
      </c>
      <c r="C126" s="63">
        <v>20140219</v>
      </c>
      <c r="D126" s="63">
        <v>15875308450</v>
      </c>
      <c r="E126" s="63" t="s">
        <v>5</v>
      </c>
      <c r="F126" s="22">
        <v>41672</v>
      </c>
    </row>
    <row r="127" spans="2:6">
      <c r="B127" s="6">
        <v>89</v>
      </c>
      <c r="C127" s="63">
        <v>20140219</v>
      </c>
      <c r="D127" s="63">
        <v>13412576773</v>
      </c>
      <c r="E127" s="63" t="s">
        <v>5</v>
      </c>
      <c r="F127" s="22">
        <v>41672</v>
      </c>
    </row>
    <row r="128" spans="2:6">
      <c r="B128" s="6">
        <v>90</v>
      </c>
      <c r="C128" s="63">
        <v>20140219</v>
      </c>
      <c r="D128" s="63">
        <v>15805719491</v>
      </c>
      <c r="E128" s="63" t="s">
        <v>27</v>
      </c>
      <c r="F128" s="22">
        <v>41672</v>
      </c>
    </row>
    <row r="129" spans="2:6">
      <c r="B129" s="6">
        <v>91</v>
      </c>
      <c r="C129" s="63">
        <v>20140219</v>
      </c>
      <c r="D129" s="63">
        <v>18314987385</v>
      </c>
      <c r="E129" s="63" t="s">
        <v>27</v>
      </c>
      <c r="F129" s="22">
        <v>41672</v>
      </c>
    </row>
    <row r="130" spans="2:6">
      <c r="B130" s="6">
        <v>92</v>
      </c>
      <c r="C130" s="63">
        <v>20140219</v>
      </c>
      <c r="D130" s="63">
        <v>13586432717</v>
      </c>
      <c r="E130" s="63" t="s">
        <v>27</v>
      </c>
      <c r="F130" s="22">
        <v>41672</v>
      </c>
    </row>
    <row r="131" spans="2:6">
      <c r="B131" s="6">
        <v>93</v>
      </c>
      <c r="C131" s="63">
        <v>20140219</v>
      </c>
      <c r="D131" s="63">
        <v>15876468718</v>
      </c>
      <c r="E131" s="63" t="s">
        <v>5</v>
      </c>
      <c r="F131" s="22">
        <v>41667</v>
      </c>
    </row>
    <row r="132" spans="2:6">
      <c r="B132" s="6">
        <v>94</v>
      </c>
      <c r="C132" s="63">
        <v>20140219</v>
      </c>
      <c r="D132" s="63">
        <v>13867663482</v>
      </c>
      <c r="E132" s="63" t="s">
        <v>27</v>
      </c>
      <c r="F132" s="22">
        <v>41672</v>
      </c>
    </row>
    <row r="133" spans="2:6">
      <c r="B133" s="6">
        <v>95</v>
      </c>
      <c r="C133" s="63">
        <v>20140219</v>
      </c>
      <c r="D133" s="63">
        <v>18319395075</v>
      </c>
      <c r="E133" s="63" t="s">
        <v>5</v>
      </c>
      <c r="F133" s="22">
        <v>41667</v>
      </c>
    </row>
    <row r="134" spans="2:6">
      <c r="B134" s="6">
        <v>96</v>
      </c>
      <c r="C134" s="63">
        <v>20140219</v>
      </c>
      <c r="D134" s="63">
        <v>13824214508</v>
      </c>
      <c r="E134" s="63" t="s">
        <v>5</v>
      </c>
      <c r="F134" s="22">
        <v>41672</v>
      </c>
    </row>
    <row r="135" spans="2:6">
      <c r="B135" s="6">
        <v>97</v>
      </c>
      <c r="C135" s="63">
        <v>20140219</v>
      </c>
      <c r="D135" s="63">
        <v>13417068966</v>
      </c>
      <c r="E135" s="63" t="s">
        <v>5</v>
      </c>
      <c r="F135" s="22">
        <v>41672</v>
      </c>
    </row>
    <row r="136" spans="2:6">
      <c r="B136" s="6">
        <v>98</v>
      </c>
      <c r="C136" s="63">
        <v>20140219</v>
      </c>
      <c r="D136" s="63">
        <v>13672505609</v>
      </c>
      <c r="E136" s="63" t="s">
        <v>5</v>
      </c>
      <c r="F136" s="22">
        <v>41672</v>
      </c>
    </row>
    <row r="137" spans="2:6">
      <c r="B137" s="6">
        <v>99</v>
      </c>
      <c r="C137" s="69">
        <v>20140220</v>
      </c>
      <c r="D137" s="69">
        <v>13725015390</v>
      </c>
      <c r="E137" s="69" t="s">
        <v>5</v>
      </c>
      <c r="F137" s="22">
        <v>41672</v>
      </c>
    </row>
    <row r="138" spans="2:6">
      <c r="B138" s="6">
        <v>100</v>
      </c>
      <c r="C138" s="69">
        <v>20140220</v>
      </c>
      <c r="D138" s="69">
        <v>13531839631</v>
      </c>
      <c r="E138" s="69" t="s">
        <v>5</v>
      </c>
      <c r="F138" s="22">
        <v>41672</v>
      </c>
    </row>
    <row r="139" spans="2:6">
      <c r="B139" s="6">
        <v>101</v>
      </c>
      <c r="C139" s="69">
        <v>20140220</v>
      </c>
      <c r="D139" s="69">
        <v>18894867284</v>
      </c>
      <c r="E139" s="69" t="s">
        <v>6</v>
      </c>
      <c r="F139" s="22">
        <v>41672</v>
      </c>
    </row>
    <row r="140" spans="2:6">
      <c r="B140" s="6">
        <v>102</v>
      </c>
      <c r="C140" s="69">
        <v>20140220</v>
      </c>
      <c r="D140" s="69">
        <v>13928131033</v>
      </c>
      <c r="E140" s="69" t="s">
        <v>5</v>
      </c>
      <c r="F140" s="22">
        <v>41672</v>
      </c>
    </row>
    <row r="141" spans="2:6" ht="14.25" thickBot="1">
      <c r="B141" s="6">
        <v>103</v>
      </c>
      <c r="C141" s="69">
        <v>20140220</v>
      </c>
      <c r="D141" s="69">
        <v>13822074284</v>
      </c>
      <c r="E141" s="69" t="s">
        <v>5</v>
      </c>
      <c r="F141" s="22">
        <v>41672</v>
      </c>
    </row>
    <row r="142" spans="2:6" ht="14.25" thickBot="1">
      <c r="B142" s="85">
        <v>104</v>
      </c>
      <c r="C142" s="90">
        <v>20140221</v>
      </c>
      <c r="D142" s="90">
        <v>13680933023</v>
      </c>
      <c r="E142" s="94" t="s">
        <v>5</v>
      </c>
      <c r="F142" s="86">
        <v>41673</v>
      </c>
    </row>
    <row r="143" spans="2:6" ht="14.25" thickBot="1">
      <c r="B143" s="85">
        <v>105</v>
      </c>
      <c r="C143" s="88">
        <v>20140221</v>
      </c>
      <c r="D143" s="88">
        <v>13928390346</v>
      </c>
      <c r="E143" s="92" t="s">
        <v>5</v>
      </c>
      <c r="F143" s="86">
        <v>41674</v>
      </c>
    </row>
    <row r="144" spans="2:6" ht="14.25" thickBot="1">
      <c r="B144" s="85">
        <v>106</v>
      </c>
      <c r="C144" s="88">
        <v>20140222</v>
      </c>
      <c r="D144" s="88">
        <v>13626677657</v>
      </c>
      <c r="E144" s="92" t="s">
        <v>27</v>
      </c>
      <c r="F144" s="86">
        <v>41675</v>
      </c>
    </row>
    <row r="145" spans="2:13" ht="14.25" thickBot="1">
      <c r="B145" s="85">
        <v>107</v>
      </c>
      <c r="C145" s="87">
        <v>20140222</v>
      </c>
      <c r="D145" s="87">
        <v>13420108685</v>
      </c>
      <c r="E145" s="91" t="s">
        <v>5</v>
      </c>
      <c r="F145" s="86">
        <v>41676</v>
      </c>
    </row>
    <row r="146" spans="2:13" ht="14.25" thickBot="1">
      <c r="B146" s="85">
        <v>108</v>
      </c>
      <c r="C146" s="88">
        <v>20140223</v>
      </c>
      <c r="D146" s="88">
        <v>18357282090</v>
      </c>
      <c r="E146" s="92" t="s">
        <v>27</v>
      </c>
      <c r="F146" s="86">
        <v>41677</v>
      </c>
    </row>
    <row r="147" spans="2:13" ht="14.25" thickBot="1">
      <c r="B147" s="85">
        <v>109</v>
      </c>
      <c r="C147" s="87">
        <v>20140223</v>
      </c>
      <c r="D147" s="87">
        <v>13868144947</v>
      </c>
      <c r="E147" s="91" t="s">
        <v>27</v>
      </c>
      <c r="F147" s="86">
        <v>41678</v>
      </c>
    </row>
    <row r="148" spans="2:13" ht="14.25" thickBot="1">
      <c r="B148" s="85">
        <v>110</v>
      </c>
      <c r="C148" s="88">
        <v>20140223</v>
      </c>
      <c r="D148" s="88">
        <v>15267226470</v>
      </c>
      <c r="E148" s="92" t="s">
        <v>27</v>
      </c>
      <c r="F148" s="86">
        <v>41679</v>
      </c>
    </row>
    <row r="149" spans="2:13" ht="14.25" thickBot="1">
      <c r="B149" s="85">
        <v>111</v>
      </c>
      <c r="C149" s="87">
        <v>20140223</v>
      </c>
      <c r="D149" s="87">
        <v>13543799725</v>
      </c>
      <c r="E149" s="91" t="s">
        <v>5</v>
      </c>
      <c r="F149" s="86">
        <v>41680</v>
      </c>
    </row>
    <row r="150" spans="2:13" ht="14.25" thickBot="1">
      <c r="B150" s="85">
        <v>112</v>
      </c>
      <c r="C150" s="88">
        <v>20140223</v>
      </c>
      <c r="D150" s="88">
        <v>15278371540</v>
      </c>
      <c r="E150" s="92" t="s">
        <v>6</v>
      </c>
      <c r="F150" s="86">
        <v>41681</v>
      </c>
    </row>
    <row r="151" spans="2:13" ht="14.25" thickBot="1">
      <c r="B151" s="85">
        <v>113</v>
      </c>
      <c r="C151" s="89">
        <v>20140223</v>
      </c>
      <c r="D151" s="89">
        <v>13686164057</v>
      </c>
      <c r="E151" s="93" t="s">
        <v>5</v>
      </c>
      <c r="F151" s="86">
        <v>41682</v>
      </c>
    </row>
    <row r="152" spans="2:13" ht="14.25" thickBot="1">
      <c r="B152" s="98">
        <v>114</v>
      </c>
      <c r="C152" s="174">
        <v>20140224</v>
      </c>
      <c r="D152" s="174">
        <v>13422315496</v>
      </c>
      <c r="E152" s="178" t="s">
        <v>5</v>
      </c>
      <c r="F152" s="86">
        <v>41682</v>
      </c>
      <c r="J152" s="38"/>
      <c r="M152"/>
    </row>
    <row r="153" spans="2:13" ht="14.25" thickBot="1">
      <c r="B153" s="98">
        <v>115</v>
      </c>
      <c r="C153" s="172">
        <v>20140224</v>
      </c>
      <c r="D153" s="172">
        <v>13434000586</v>
      </c>
      <c r="E153" s="176" t="s">
        <v>5</v>
      </c>
      <c r="F153" s="86">
        <v>41683</v>
      </c>
      <c r="J153" s="38"/>
      <c r="M153"/>
    </row>
    <row r="154" spans="2:13" ht="14.25" thickBot="1">
      <c r="B154" s="98">
        <v>116</v>
      </c>
      <c r="C154" s="171">
        <v>20140224</v>
      </c>
      <c r="D154" s="171">
        <v>13575706504</v>
      </c>
      <c r="E154" s="175" t="s">
        <v>27</v>
      </c>
      <c r="F154" s="86">
        <v>41684</v>
      </c>
      <c r="J154" s="38"/>
      <c r="M154"/>
    </row>
    <row r="155" spans="2:13" ht="14.25" thickBot="1">
      <c r="B155" s="98">
        <v>117</v>
      </c>
      <c r="C155" s="173">
        <v>20140224</v>
      </c>
      <c r="D155" s="173">
        <v>13751901556</v>
      </c>
      <c r="E155" s="177" t="s">
        <v>5</v>
      </c>
      <c r="F155" s="86">
        <v>41685</v>
      </c>
      <c r="J155" s="38"/>
      <c r="M155"/>
    </row>
    <row r="156" spans="2:13" ht="14.25" thickBot="1">
      <c r="B156" s="98">
        <v>118</v>
      </c>
      <c r="C156" s="171">
        <v>20140224</v>
      </c>
      <c r="D156" s="171">
        <v>13757057747</v>
      </c>
      <c r="E156" s="175" t="s">
        <v>27</v>
      </c>
      <c r="F156" s="86">
        <v>41667</v>
      </c>
      <c r="J156" s="38"/>
      <c r="M156"/>
    </row>
    <row r="157" spans="2:13" ht="14.25" thickBot="1">
      <c r="B157" s="98">
        <v>119</v>
      </c>
      <c r="C157" s="172">
        <v>20140224</v>
      </c>
      <c r="D157" s="172">
        <v>13802847694</v>
      </c>
      <c r="E157" s="176" t="s">
        <v>5</v>
      </c>
      <c r="F157" s="86">
        <v>41685</v>
      </c>
      <c r="J157" s="38"/>
      <c r="M157"/>
    </row>
    <row r="158" spans="2:13" ht="14.25" thickBot="1">
      <c r="B158" s="98">
        <v>120</v>
      </c>
      <c r="C158" s="171">
        <v>20140224</v>
      </c>
      <c r="D158" s="171">
        <v>15918981344</v>
      </c>
      <c r="E158" s="175" t="s">
        <v>5</v>
      </c>
      <c r="F158" s="86">
        <v>41686</v>
      </c>
      <c r="J158" s="38"/>
      <c r="M158"/>
    </row>
    <row r="159" spans="2:13" ht="14.25" thickBot="1">
      <c r="B159" s="98">
        <v>121</v>
      </c>
      <c r="C159" s="171">
        <v>20140225</v>
      </c>
      <c r="D159" s="171">
        <v>13536397469</v>
      </c>
      <c r="E159" s="175" t="s">
        <v>5</v>
      </c>
      <c r="F159" s="86">
        <v>41687</v>
      </c>
    </row>
    <row r="160" spans="2:13" ht="14.25" thickBot="1">
      <c r="B160" s="98">
        <v>122</v>
      </c>
      <c r="C160" s="172">
        <v>20140225</v>
      </c>
      <c r="D160" s="172">
        <v>13620010710</v>
      </c>
      <c r="E160" s="176" t="s">
        <v>5</v>
      </c>
      <c r="F160" s="86">
        <v>41688</v>
      </c>
    </row>
    <row r="161" spans="2:13" ht="14.25" thickBot="1">
      <c r="B161" s="98">
        <v>123</v>
      </c>
      <c r="C161" s="172">
        <v>20140225</v>
      </c>
      <c r="D161" s="172">
        <v>13642429071</v>
      </c>
      <c r="E161" s="176" t="s">
        <v>5</v>
      </c>
      <c r="F161" s="86">
        <v>41689</v>
      </c>
    </row>
    <row r="162" spans="2:13" ht="14.25" thickBot="1">
      <c r="B162" s="98">
        <v>124</v>
      </c>
      <c r="C162" s="171">
        <v>20140225</v>
      </c>
      <c r="D162" s="171">
        <v>13714532832</v>
      </c>
      <c r="E162" s="175" t="s">
        <v>5</v>
      </c>
      <c r="F162" s="86">
        <v>41690</v>
      </c>
    </row>
    <row r="163" spans="2:13" ht="14.25" thickBot="1">
      <c r="B163" s="98">
        <v>125</v>
      </c>
      <c r="C163" s="171">
        <v>20140225</v>
      </c>
      <c r="D163" s="171">
        <v>15814135286</v>
      </c>
      <c r="E163" s="175" t="s">
        <v>5</v>
      </c>
      <c r="F163" s="86">
        <v>41667</v>
      </c>
    </row>
    <row r="164" spans="2:13" ht="14.25" thickBot="1">
      <c r="B164" s="98">
        <v>126</v>
      </c>
      <c r="C164" s="172">
        <v>20140225</v>
      </c>
      <c r="D164" s="172">
        <v>18319704404</v>
      </c>
      <c r="E164" s="176" t="s">
        <v>5</v>
      </c>
      <c r="F164" s="86">
        <v>41690</v>
      </c>
    </row>
    <row r="165" spans="2:13" ht="14.25" thickBot="1">
      <c r="B165" s="98">
        <v>127</v>
      </c>
      <c r="C165" s="172">
        <v>20140225</v>
      </c>
      <c r="D165" s="172">
        <v>18813734943</v>
      </c>
      <c r="E165" s="176" t="s">
        <v>5</v>
      </c>
      <c r="F165" s="86">
        <v>41690</v>
      </c>
    </row>
    <row r="166" spans="2:13" ht="14.25" thickBot="1">
      <c r="B166" s="98">
        <v>128</v>
      </c>
      <c r="C166" s="235">
        <v>20140226</v>
      </c>
      <c r="D166" s="235">
        <v>13422929455</v>
      </c>
      <c r="E166" s="238" t="s">
        <v>5</v>
      </c>
      <c r="F166" s="86">
        <v>41691</v>
      </c>
    </row>
    <row r="167" spans="2:13" ht="14.25" thickBot="1">
      <c r="B167" s="98">
        <v>129</v>
      </c>
      <c r="C167" s="233">
        <v>20140226</v>
      </c>
      <c r="D167" s="233">
        <v>13500258938</v>
      </c>
      <c r="E167" s="236" t="s">
        <v>5</v>
      </c>
      <c r="F167" s="86">
        <v>41692</v>
      </c>
    </row>
    <row r="168" spans="2:13" ht="14.25" thickBot="1">
      <c r="B168" s="98">
        <v>130</v>
      </c>
      <c r="C168" s="233">
        <v>20140226</v>
      </c>
      <c r="D168" s="233">
        <v>13662875779</v>
      </c>
      <c r="E168" s="236" t="s">
        <v>5</v>
      </c>
      <c r="F168" s="86">
        <v>41667</v>
      </c>
    </row>
    <row r="169" spans="2:13" ht="14.25" thickBot="1">
      <c r="B169" s="98">
        <v>131</v>
      </c>
      <c r="C169" s="234">
        <v>20140226</v>
      </c>
      <c r="D169" s="234">
        <v>13758431850</v>
      </c>
      <c r="E169" s="237" t="s">
        <v>27</v>
      </c>
      <c r="F169" s="86">
        <v>41692</v>
      </c>
    </row>
    <row r="170" spans="2:13" ht="14.25" thickBot="1">
      <c r="B170" s="98">
        <v>132</v>
      </c>
      <c r="C170" s="234">
        <v>20140226</v>
      </c>
      <c r="D170" s="234">
        <v>13790317969</v>
      </c>
      <c r="E170" s="237" t="s">
        <v>5</v>
      </c>
      <c r="F170" s="86">
        <v>41693</v>
      </c>
    </row>
    <row r="171" spans="2:13" ht="14.25" thickBot="1">
      <c r="B171" s="98">
        <v>133</v>
      </c>
      <c r="C171" s="234">
        <v>20140226</v>
      </c>
      <c r="D171" s="234">
        <v>13927740626</v>
      </c>
      <c r="E171" s="237" t="s">
        <v>5</v>
      </c>
      <c r="F171" s="86">
        <v>41694</v>
      </c>
    </row>
    <row r="172" spans="2:13" ht="14.25" thickBot="1">
      <c r="B172" s="98">
        <v>134</v>
      </c>
      <c r="C172" s="233">
        <v>20140226</v>
      </c>
      <c r="D172" s="233">
        <v>15975462263</v>
      </c>
      <c r="E172" s="236" t="s">
        <v>5</v>
      </c>
      <c r="F172" s="86">
        <v>41695</v>
      </c>
    </row>
    <row r="173" spans="2:13" ht="14.25" thickBot="1">
      <c r="B173" s="98">
        <v>135</v>
      </c>
      <c r="C173" s="233">
        <v>20140226</v>
      </c>
      <c r="D173" s="233">
        <v>18768525669</v>
      </c>
      <c r="E173" s="236" t="s">
        <v>27</v>
      </c>
      <c r="F173" s="86">
        <v>41696</v>
      </c>
    </row>
    <row r="174" spans="2:13" ht="14.25" thickBot="1">
      <c r="B174" s="98">
        <v>136</v>
      </c>
      <c r="C174" s="234">
        <v>20140226</v>
      </c>
      <c r="D174" s="234">
        <v>18858976365</v>
      </c>
      <c r="E174" s="237" t="s">
        <v>27</v>
      </c>
      <c r="F174" s="86">
        <v>41697</v>
      </c>
    </row>
    <row r="175" spans="2:13" ht="14.25" thickBot="1">
      <c r="B175" s="98">
        <v>137</v>
      </c>
      <c r="C175" s="275">
        <v>20140227</v>
      </c>
      <c r="D175" s="275">
        <v>13702256056</v>
      </c>
      <c r="E175" s="275" t="s">
        <v>5</v>
      </c>
      <c r="F175" s="86">
        <v>41697</v>
      </c>
      <c r="L175" s="38"/>
      <c r="M175"/>
    </row>
    <row r="176" spans="2:13" ht="14.25" thickBot="1">
      <c r="B176" s="98">
        <v>138</v>
      </c>
      <c r="C176" s="274">
        <v>20140227</v>
      </c>
      <c r="D176" s="274">
        <v>15005841866</v>
      </c>
      <c r="E176" s="274" t="s">
        <v>27</v>
      </c>
      <c r="F176" s="86">
        <v>41697</v>
      </c>
      <c r="L176" s="38"/>
      <c r="M176"/>
    </row>
    <row r="177" spans="2:13" ht="14.25" thickBot="1">
      <c r="B177" s="98">
        <v>139</v>
      </c>
      <c r="C177" s="275">
        <v>20140227</v>
      </c>
      <c r="D177" s="275">
        <v>18820756090</v>
      </c>
      <c r="E177" s="275" t="s">
        <v>5</v>
      </c>
      <c r="F177" s="86">
        <v>41697</v>
      </c>
      <c r="L177" s="38"/>
      <c r="M177"/>
    </row>
    <row r="178" spans="2:13" ht="14.25" thickBot="1">
      <c r="B178" s="98">
        <v>140</v>
      </c>
      <c r="C178" s="277">
        <v>20140228</v>
      </c>
      <c r="D178" s="277">
        <v>13421861895</v>
      </c>
      <c r="E178" s="277" t="s">
        <v>5</v>
      </c>
      <c r="F178" s="86">
        <v>41667</v>
      </c>
      <c r="L178" s="38"/>
      <c r="M178"/>
    </row>
    <row r="179" spans="2:13" ht="14.25" thickBot="1">
      <c r="B179" s="98">
        <v>141</v>
      </c>
      <c r="C179" s="276">
        <v>20140228</v>
      </c>
      <c r="D179" s="276">
        <v>13423056689</v>
      </c>
      <c r="E179" s="276" t="s">
        <v>5</v>
      </c>
      <c r="F179" s="86">
        <v>41667</v>
      </c>
      <c r="L179" s="38"/>
      <c r="M179"/>
    </row>
    <row r="180" spans="2:13" ht="14.25" thickBot="1">
      <c r="B180" s="98">
        <v>142</v>
      </c>
      <c r="C180" s="276">
        <v>20140228</v>
      </c>
      <c r="D180" s="276">
        <v>13597067311</v>
      </c>
      <c r="E180" s="276" t="s">
        <v>6</v>
      </c>
      <c r="F180" s="86">
        <v>41697</v>
      </c>
      <c r="L180" s="38"/>
      <c r="M180"/>
    </row>
    <row r="181" spans="2:13" ht="14.25" thickBot="1">
      <c r="B181" s="98">
        <v>143</v>
      </c>
      <c r="C181" s="277">
        <v>20140228</v>
      </c>
      <c r="D181" s="277">
        <v>13802872636</v>
      </c>
      <c r="E181" s="277" t="s">
        <v>5</v>
      </c>
      <c r="F181" s="86">
        <v>41667</v>
      </c>
      <c r="L181" s="38"/>
      <c r="M181"/>
    </row>
    <row r="182" spans="2:13" ht="14.25" thickBot="1">
      <c r="B182" s="98">
        <v>144</v>
      </c>
      <c r="C182" s="276">
        <v>20140228</v>
      </c>
      <c r="D182" s="276">
        <v>15913438982</v>
      </c>
      <c r="E182" s="276" t="s">
        <v>5</v>
      </c>
      <c r="F182" s="86">
        <v>41667</v>
      </c>
      <c r="L182" s="38"/>
      <c r="M182"/>
    </row>
  </sheetData>
  <mergeCells count="2">
    <mergeCell ref="B1:F1"/>
    <mergeCell ref="I1:M1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2"/>
  <sheetViews>
    <sheetView topLeftCell="A16" workbookViewId="0">
      <selection activeCell="J3" sqref="J3:J34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122</v>
      </c>
      <c r="C1" s="298"/>
      <c r="D1" s="298"/>
      <c r="E1" s="298"/>
      <c r="F1" s="299"/>
      <c r="H1" s="30" t="s">
        <v>116</v>
      </c>
      <c r="I1" s="297" t="s">
        <v>123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非包月付费用户数!P3</f>
        <v>1630</v>
      </c>
      <c r="C3" s="99">
        <v>4</v>
      </c>
      <c r="D3" s="45">
        <f>COUNTIFS(E39:E300,"安徽",F39:F300,"&gt;2014-1-31")</f>
        <v>4</v>
      </c>
      <c r="E3" s="40">
        <f>COUNTIFS(E39:E300,"安徽",F39:F300,"&lt;=2014-1-31")</f>
        <v>1</v>
      </c>
      <c r="F3" s="31">
        <f>D3/B3*10000</f>
        <v>24.539877300613497</v>
      </c>
      <c r="H3" s="28" t="s">
        <v>1</v>
      </c>
      <c r="I3" s="41">
        <f>B3</f>
        <v>1630</v>
      </c>
      <c r="J3" s="99">
        <v>1</v>
      </c>
      <c r="K3" s="45">
        <f>COUNTIFS(K39:K150,"安徽",L39:L150,"&gt;2014-1-31")</f>
        <v>1</v>
      </c>
      <c r="L3" s="40">
        <f>COUNTIFS(K39:K150,"安徽",L39:L150,"&lt;=2014-1-31")</f>
        <v>0</v>
      </c>
      <c r="M3" s="31">
        <f>K3/I3*10000</f>
        <v>6.1349693251533743</v>
      </c>
    </row>
    <row r="4" spans="1:13" ht="15" customHeight="1">
      <c r="A4" s="28" t="s">
        <v>2</v>
      </c>
      <c r="B4" s="41">
        <f>非包月付费用户数!P4</f>
        <v>8</v>
      </c>
      <c r="C4" s="99">
        <v>0</v>
      </c>
      <c r="D4" s="45">
        <f>COUNTIFS(E39:E300,"北京",F39:F300,"&gt;2014-1-31")</f>
        <v>0</v>
      </c>
      <c r="E4" s="40">
        <f>COUNTIFS(E39:E300,"北京",F39:F300,"&lt;=2014-1-31")</f>
        <v>0</v>
      </c>
      <c r="F4" s="31">
        <f>IF(ISERROR(D4/B4)=TRUE,0,D4/B4)*10000</f>
        <v>0</v>
      </c>
      <c r="H4" s="28" t="s">
        <v>2</v>
      </c>
      <c r="I4" s="41">
        <f t="shared" ref="I4:I34" si="0">B4</f>
        <v>8</v>
      </c>
      <c r="J4" s="99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非包月付费用户数!P5</f>
        <v>2</v>
      </c>
      <c r="C5" s="99">
        <v>0</v>
      </c>
      <c r="D5" s="45">
        <f>COUNTIFS(E39:E300,"福建",F39:F300,"&gt;2014-1-31")</f>
        <v>0</v>
      </c>
      <c r="E5" s="40">
        <f>COUNTIFS(E39:E300,"福建",F39:F300,"&lt;=2014-1-31")</f>
        <v>20</v>
      </c>
      <c r="F5" s="31">
        <f>IF(ISERROR(D5/B5)=TRUE,0,D5/B5)*10000</f>
        <v>0</v>
      </c>
      <c r="H5" s="28" t="s">
        <v>3</v>
      </c>
      <c r="I5" s="41">
        <f t="shared" si="0"/>
        <v>2</v>
      </c>
      <c r="J5" s="99">
        <v>0</v>
      </c>
      <c r="K5" s="45">
        <f>COUNTIFS(K39:K150,"福建",L39:L150,"&gt;2014-1-31")</f>
        <v>0</v>
      </c>
      <c r="L5" s="40">
        <f>COUNTIFS(K39:K150,"福建",L39:L150,"&lt;=2014-1-31")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非包月付费用户数!P6</f>
        <v>20</v>
      </c>
      <c r="C6" s="99">
        <v>1</v>
      </c>
      <c r="D6" s="45">
        <f>COUNTIFS(E39:E300,"甘肃",F39:F300,"&gt;2014-1-31")</f>
        <v>1</v>
      </c>
      <c r="E6" s="40">
        <f>COUNTIFS(E39:E300,"甘肃",F39:F300,"&lt;=2014-1-31")</f>
        <v>0</v>
      </c>
      <c r="F6" s="31">
        <f t="shared" ref="F6:F33" si="1">IF(ISERROR(D6/B6)=TRUE,0,D6/B6)*10000</f>
        <v>500</v>
      </c>
      <c r="H6" s="28" t="s">
        <v>4</v>
      </c>
      <c r="I6" s="41">
        <f t="shared" si="0"/>
        <v>20</v>
      </c>
      <c r="J6" s="99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非包月付费用户数!P7</f>
        <v>5323</v>
      </c>
      <c r="C7" s="99">
        <v>66</v>
      </c>
      <c r="D7" s="45">
        <f>COUNTIFS(E39:E300,"广东",F39:F300,"&gt;2014-1-31")</f>
        <v>68</v>
      </c>
      <c r="E7" s="40">
        <f>COUNTIFS(E39:E300,"广东",F39:F300,"&lt;=2014-1-31")</f>
        <v>36</v>
      </c>
      <c r="F7" s="31">
        <f t="shared" si="1"/>
        <v>127.74751080217922</v>
      </c>
      <c r="H7" s="28" t="s">
        <v>5</v>
      </c>
      <c r="I7" s="41">
        <f t="shared" si="0"/>
        <v>5323</v>
      </c>
      <c r="J7" s="99">
        <v>0</v>
      </c>
      <c r="K7" s="45">
        <f>COUNTIFS(K39:K150,"广东",L39:L150,"&gt;2014-1-31")</f>
        <v>0</v>
      </c>
      <c r="L7" s="40">
        <f>COUNTIFS(K39:K150,"广东",L39:L150,"&lt;=2014-1-31")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非包月付费用户数!P8</f>
        <v>477</v>
      </c>
      <c r="C8" s="99">
        <v>13</v>
      </c>
      <c r="D8" s="45">
        <f>COUNTIFS(E39:E300,"广西",F39:F300,"&gt;2014-1-31")</f>
        <v>15</v>
      </c>
      <c r="E8" s="40">
        <f>COUNTIFS(E39:E300,"广西",F39:F300,"&lt;=2014-1-31")</f>
        <v>0</v>
      </c>
      <c r="F8" s="31">
        <f t="shared" si="1"/>
        <v>314.46540880503147</v>
      </c>
      <c r="H8" s="28" t="s">
        <v>6</v>
      </c>
      <c r="I8" s="41">
        <f t="shared" si="0"/>
        <v>477</v>
      </c>
      <c r="J8" s="99">
        <v>0</v>
      </c>
      <c r="K8" s="45">
        <f>COUNTIFS(K39:K150,"广西",L39:L150,"&gt;2014-1-31")</f>
        <v>0</v>
      </c>
      <c r="L8" s="40">
        <f>COUNTIFS(K39:K150,"广西",L39:L150,"&lt;=2014-1-31")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非包月付费用户数!P9</f>
        <v>193</v>
      </c>
      <c r="C9" s="99">
        <v>2</v>
      </c>
      <c r="D9" s="45">
        <f>COUNTIFS(E39:E300,"贵州",F39:F300,"&gt;2014-1-31")</f>
        <v>2</v>
      </c>
      <c r="E9" s="40">
        <f>COUNTIFS(E39:E300,"贵州",F39:F300,"&lt;=2014-1-31")</f>
        <v>0</v>
      </c>
      <c r="F9" s="31">
        <f t="shared" si="1"/>
        <v>103.62694300518135</v>
      </c>
      <c r="H9" s="28" t="s">
        <v>7</v>
      </c>
      <c r="I9" s="41">
        <f t="shared" si="0"/>
        <v>193</v>
      </c>
      <c r="J9" s="99">
        <v>1</v>
      </c>
      <c r="K9" s="45">
        <f>COUNTIFS(K39:K150,"贵州",L39:L150,"&gt;2014-1-31")</f>
        <v>1</v>
      </c>
      <c r="L9" s="40">
        <f>COUNTIFS(K39:K150,"贵州",L39:L150,"&lt;=2014-1-31")</f>
        <v>0</v>
      </c>
      <c r="M9" s="31">
        <f t="shared" si="2"/>
        <v>51.813471502590673</v>
      </c>
    </row>
    <row r="10" spans="1:13" ht="15" customHeight="1">
      <c r="A10" s="28" t="s">
        <v>8</v>
      </c>
      <c r="B10" s="41">
        <f>非包月付费用户数!P10</f>
        <v>94</v>
      </c>
      <c r="C10" s="99">
        <v>0</v>
      </c>
      <c r="D10" s="45">
        <f>COUNTIFS(E39:E300,"海南",F39:F300,"&gt;2014-1-31")</f>
        <v>0</v>
      </c>
      <c r="E10" s="40">
        <f>COUNTIFS(E39:E300,"海南",F39:F300,"&lt;=2014-1-31")</f>
        <v>0</v>
      </c>
      <c r="F10" s="31">
        <f t="shared" si="1"/>
        <v>0</v>
      </c>
      <c r="H10" s="28" t="s">
        <v>8</v>
      </c>
      <c r="I10" s="41">
        <f t="shared" si="0"/>
        <v>94</v>
      </c>
      <c r="J10" s="99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非包月付费用户数!P11</f>
        <v>3</v>
      </c>
      <c r="C11" s="99">
        <v>0</v>
      </c>
      <c r="D11" s="45">
        <f>COUNTIFS(E39:E300,"河北",F39:F300,"&gt;2014-1-31")</f>
        <v>0</v>
      </c>
      <c r="E11" s="40">
        <f>COUNTIFS(E39:E300,"河北",F39:F300,"&lt;=2014-1-31")</f>
        <v>1</v>
      </c>
      <c r="F11" s="31">
        <f t="shared" si="1"/>
        <v>0</v>
      </c>
      <c r="H11" s="28" t="s">
        <v>9</v>
      </c>
      <c r="I11" s="41">
        <f t="shared" si="0"/>
        <v>3</v>
      </c>
      <c r="J11" s="99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非包月付费用户数!P12</f>
        <v>259</v>
      </c>
      <c r="C12" s="99">
        <v>1</v>
      </c>
      <c r="D12" s="45">
        <f>COUNTIFS(E39:E300,"黑龙江",F39:F300,"&gt;2014-1-31")</f>
        <v>1</v>
      </c>
      <c r="E12" s="40">
        <f>COUNTIFS(E39:E300,"黑龙江",F39:F300,"&lt;=2014-1-31")</f>
        <v>0</v>
      </c>
      <c r="F12" s="31">
        <f t="shared" si="1"/>
        <v>38.610038610038607</v>
      </c>
      <c r="H12" s="28" t="s">
        <v>10</v>
      </c>
      <c r="I12" s="41">
        <f t="shared" si="0"/>
        <v>259</v>
      </c>
      <c r="J12" s="99">
        <v>0</v>
      </c>
      <c r="K12" s="45">
        <f>COUNTIFS(K39:K150,"黑龙江",L39:L150,"&gt;2014-1-31")</f>
        <v>0</v>
      </c>
      <c r="L12" s="40">
        <f>COUNTIFS(K39:K150,"黑龙江",L39:L150,"&lt;=2014-1-31")</f>
        <v>0</v>
      </c>
      <c r="M12" s="31">
        <f t="shared" si="2"/>
        <v>0</v>
      </c>
    </row>
    <row r="13" spans="1:13" ht="15" customHeight="1">
      <c r="A13" s="28" t="s">
        <v>11</v>
      </c>
      <c r="B13" s="41">
        <f>非包月付费用户数!P13</f>
        <v>701</v>
      </c>
      <c r="C13" s="99">
        <v>1</v>
      </c>
      <c r="D13" s="45">
        <f>COUNTIFS(E39:E300,"湖南",F39:F300,"&gt;2014-1-31")</f>
        <v>1</v>
      </c>
      <c r="E13" s="40">
        <f>COUNTIFS(E39:E300,"湖南",F39:F300,"&lt;=2014-1-31")</f>
        <v>0</v>
      </c>
      <c r="F13" s="31">
        <f t="shared" si="1"/>
        <v>14.265335235378032</v>
      </c>
      <c r="H13" s="28" t="s">
        <v>11</v>
      </c>
      <c r="I13" s="41">
        <f t="shared" si="0"/>
        <v>701</v>
      </c>
      <c r="J13" s="99">
        <v>1</v>
      </c>
      <c r="K13" s="45">
        <f>COUNTIFS(K39:K150,"湖南",L39:L150,"&gt;2014-1-31")</f>
        <v>1</v>
      </c>
      <c r="L13" s="40">
        <f>COUNTIFS(K39:K150,"湖南",L39:L150,"&lt;=2014-1-31")</f>
        <v>0</v>
      </c>
      <c r="M13" s="31">
        <f t="shared" si="2"/>
        <v>14.265335235378032</v>
      </c>
    </row>
    <row r="14" spans="1:13" ht="15" customHeight="1">
      <c r="A14" s="28" t="s">
        <v>12</v>
      </c>
      <c r="B14" s="41">
        <f>非包月付费用户数!P14</f>
        <v>301</v>
      </c>
      <c r="C14" s="99">
        <v>1</v>
      </c>
      <c r="D14" s="45">
        <f>COUNTIFS(E39:E300,"吉林",F39:F300,"&gt;2014-1-31")</f>
        <v>1</v>
      </c>
      <c r="E14" s="40">
        <f>COUNTIFS(E39:E300,"吉林",F39:F300,"&lt;=2014-1-31")</f>
        <v>0</v>
      </c>
      <c r="F14" s="31">
        <f t="shared" si="1"/>
        <v>33.222591362126245</v>
      </c>
      <c r="H14" s="28" t="s">
        <v>12</v>
      </c>
      <c r="I14" s="41">
        <f t="shared" si="0"/>
        <v>301</v>
      </c>
      <c r="J14" s="99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非包月付费用户数!P15</f>
        <v>31</v>
      </c>
      <c r="C15" s="99">
        <v>0</v>
      </c>
      <c r="D15" s="45">
        <f>COUNTIFS(E39:E300,"江苏",F39:F300,"&gt;2014-1-31")</f>
        <v>0</v>
      </c>
      <c r="E15" s="40">
        <f>COUNTIFS(E39:E300,"江苏",F39:F300,"&lt;=2014-1-31")</f>
        <v>0</v>
      </c>
      <c r="F15" s="31">
        <f t="shared" si="1"/>
        <v>0</v>
      </c>
      <c r="H15" s="28" t="s">
        <v>13</v>
      </c>
      <c r="I15" s="41">
        <f t="shared" si="0"/>
        <v>31</v>
      </c>
      <c r="J15" s="99">
        <v>0</v>
      </c>
      <c r="K15" s="45">
        <f>COUNTIFS(K39:K150,"江苏",L39:L150,"&gt;2014-1-31")</f>
        <v>0</v>
      </c>
      <c r="L15" s="40">
        <f>COUNTIFS(K39:K150,"江苏",L39:L150,"&lt;=2014-1-31")</f>
        <v>0</v>
      </c>
      <c r="M15" s="31">
        <f t="shared" si="2"/>
        <v>0</v>
      </c>
    </row>
    <row r="16" spans="1:13" ht="15" customHeight="1">
      <c r="A16" s="28" t="s">
        <v>14</v>
      </c>
      <c r="B16" s="41">
        <f>非包月付费用户数!P16</f>
        <v>58</v>
      </c>
      <c r="C16" s="99">
        <v>0</v>
      </c>
      <c r="D16" s="45">
        <f>COUNTIFS(E39:E300,"江西",F39:F300,"&gt;2014-1-31")</f>
        <v>0</v>
      </c>
      <c r="E16" s="40">
        <f>COUNTIFS(E39:E300,"江西",F39:F300,"&lt;=2014-1-31")</f>
        <v>0</v>
      </c>
      <c r="F16" s="31">
        <f t="shared" si="1"/>
        <v>0</v>
      </c>
      <c r="H16" s="28" t="s">
        <v>14</v>
      </c>
      <c r="I16" s="41">
        <f t="shared" si="0"/>
        <v>58</v>
      </c>
      <c r="J16" s="99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非包月付费用户数!P17</f>
        <v>728</v>
      </c>
      <c r="C17" s="99">
        <v>7</v>
      </c>
      <c r="D17" s="45">
        <f>COUNTIFS(E39:E300,"辽宁",F39:F300,"&gt;2014-1-31")</f>
        <v>7</v>
      </c>
      <c r="E17" s="40">
        <f>COUNTIFS(E39:E300,"辽宁",F39:F300,"&lt;=2014-1-31")</f>
        <v>3</v>
      </c>
      <c r="F17" s="31">
        <f t="shared" si="1"/>
        <v>96.15384615384616</v>
      </c>
      <c r="H17" s="28" t="s">
        <v>15</v>
      </c>
      <c r="I17" s="41">
        <f t="shared" si="0"/>
        <v>728</v>
      </c>
      <c r="J17" s="99">
        <v>1</v>
      </c>
      <c r="K17" s="45">
        <f>COUNTIFS(K39:K150,"辽宁",L39:L150,"&gt;2014-1-31")</f>
        <v>1</v>
      </c>
      <c r="L17" s="40">
        <f>COUNTIFS(K39:K150,"辽宁",L39:L150,"&lt;=2014-1-31")</f>
        <v>0</v>
      </c>
      <c r="M17" s="31">
        <f t="shared" si="2"/>
        <v>13.736263736263737</v>
      </c>
    </row>
    <row r="18" spans="1:13" ht="15" customHeight="1">
      <c r="A18" s="28" t="s">
        <v>16</v>
      </c>
      <c r="B18" s="41">
        <f>非包月付费用户数!P18</f>
        <v>590</v>
      </c>
      <c r="C18" s="99">
        <v>0</v>
      </c>
      <c r="D18" s="45">
        <f>COUNTIFS(E39:E300,"内蒙古",F39:F300,"&gt;2014-1-31")</f>
        <v>0</v>
      </c>
      <c r="E18" s="40">
        <f>COUNTIFS(E39:E300,"内蒙古",F39:F300,"&lt;=2014-1-31")</f>
        <v>0</v>
      </c>
      <c r="F18" s="31">
        <f t="shared" si="1"/>
        <v>0</v>
      </c>
      <c r="H18" s="28" t="s">
        <v>16</v>
      </c>
      <c r="I18" s="41">
        <f t="shared" si="0"/>
        <v>590</v>
      </c>
      <c r="J18" s="99">
        <v>0</v>
      </c>
      <c r="K18" s="45">
        <f>COUNTIFS(K39:K150,"内蒙古",L39:L150,"&gt;2014-1-31")</f>
        <v>0</v>
      </c>
      <c r="L18" s="40">
        <f>COUNTIFS(K39:K150,"内蒙古",L39:L150,"&lt;=2014-1-31")</f>
        <v>0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非包月付费用户数!P19</f>
        <v>3</v>
      </c>
      <c r="C19" s="99">
        <v>0</v>
      </c>
      <c r="D19" s="45">
        <f>COUNTIFS(E39:E300,"宁夏",F39:F300,"&gt;2014-1-31")</f>
        <v>0</v>
      </c>
      <c r="E19" s="40">
        <f>COUNTIFS(E39:E300,"宁夏",F39:F300,"&lt;=2014-1-31")</f>
        <v>0</v>
      </c>
      <c r="F19" s="31">
        <f t="shared" si="1"/>
        <v>0</v>
      </c>
      <c r="H19" s="28" t="s">
        <v>17</v>
      </c>
      <c r="I19" s="41">
        <f t="shared" si="0"/>
        <v>3</v>
      </c>
      <c r="J19" s="99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非包月付费用户数!P20</f>
        <v>355</v>
      </c>
      <c r="C20" s="99">
        <v>1</v>
      </c>
      <c r="D20" s="45">
        <f>COUNTIFS(E39:E300,"青海",F39:F300,"&gt;2014-1-31")</f>
        <v>1</v>
      </c>
      <c r="E20" s="40">
        <f>COUNTIFS(E39:E300,"青海",F39:F300,"&lt;=2014-1-31")</f>
        <v>0</v>
      </c>
      <c r="F20" s="31">
        <f t="shared" si="1"/>
        <v>28.169014084507044</v>
      </c>
      <c r="H20" s="28" t="s">
        <v>18</v>
      </c>
      <c r="I20" s="41">
        <f t="shared" si="0"/>
        <v>355</v>
      </c>
      <c r="J20" s="99">
        <v>1</v>
      </c>
      <c r="K20" s="45">
        <f>COUNTIFS(K39:K150,"青海",L39:L150,"&gt;2014-1-31")</f>
        <v>1</v>
      </c>
      <c r="L20" s="40">
        <f>COUNTIFS(K39:K150,"青海",L39:L150,"&lt;=2014-1-31")</f>
        <v>0</v>
      </c>
      <c r="M20" s="31">
        <f t="shared" si="2"/>
        <v>28.169014084507044</v>
      </c>
    </row>
    <row r="21" spans="1:13" ht="15" customHeight="1">
      <c r="A21" s="28" t="s">
        <v>19</v>
      </c>
      <c r="B21" s="41">
        <f>非包月付费用户数!P21</f>
        <v>15</v>
      </c>
      <c r="C21" s="99">
        <v>0</v>
      </c>
      <c r="D21" s="45">
        <f>COUNTIFS(E39:E300,"山东",F39:F300,"&gt;2014-1-31")</f>
        <v>0</v>
      </c>
      <c r="E21" s="40">
        <f>COUNTIFS(E39:E300,"山东",F39:F300,"&lt;=2014-1-31")</f>
        <v>0</v>
      </c>
      <c r="F21" s="31">
        <f t="shared" si="1"/>
        <v>0</v>
      </c>
      <c r="H21" s="28" t="s">
        <v>19</v>
      </c>
      <c r="I21" s="41">
        <f t="shared" si="0"/>
        <v>15</v>
      </c>
      <c r="J21" s="99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非包月付费用户数!P22</f>
        <v>0</v>
      </c>
      <c r="C22" s="99">
        <v>0</v>
      </c>
      <c r="D22" s="45">
        <f>COUNTIFS(E39:E300,"山西",F39:F300,"&gt;2014-1-31")</f>
        <v>0</v>
      </c>
      <c r="E22" s="40">
        <f>COUNTIFS(E39:E300,"山西",F39:F300,"&lt;=2014-1-31")</f>
        <v>0</v>
      </c>
      <c r="F22" s="31">
        <f t="shared" si="1"/>
        <v>0</v>
      </c>
      <c r="H22" s="28" t="s">
        <v>20</v>
      </c>
      <c r="I22" s="41">
        <f t="shared" si="0"/>
        <v>0</v>
      </c>
      <c r="J22" s="99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非包月付费用户数!P23</f>
        <v>1935</v>
      </c>
      <c r="C23" s="99">
        <v>9</v>
      </c>
      <c r="D23" s="45">
        <f>COUNTIFS(E39:E300,"陕西",F39:F300,"&gt;2014-1-31")</f>
        <v>10</v>
      </c>
      <c r="E23" s="40">
        <f>COUNTIFS(E39:E300,"陕西",F39:F300,"&lt;=2014-1-31")</f>
        <v>1</v>
      </c>
      <c r="F23" s="31">
        <f t="shared" si="1"/>
        <v>51.679586563307495</v>
      </c>
      <c r="H23" s="28" t="s">
        <v>21</v>
      </c>
      <c r="I23" s="41">
        <f t="shared" si="0"/>
        <v>1935</v>
      </c>
      <c r="J23" s="99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非包月付费用户数!P24</f>
        <v>14</v>
      </c>
      <c r="C24" s="99">
        <v>0</v>
      </c>
      <c r="D24" s="45">
        <f>COUNTIFS(E39:E300,"上海",F39:F300,"&gt;2014-1-31")</f>
        <v>0</v>
      </c>
      <c r="E24" s="40">
        <f>COUNTIFS(E39:E300,"上海",F39:F300,"&lt;=2014-1-31")</f>
        <v>0</v>
      </c>
      <c r="F24" s="31">
        <f t="shared" si="1"/>
        <v>0</v>
      </c>
      <c r="H24" s="28" t="s">
        <v>22</v>
      </c>
      <c r="I24" s="41">
        <f t="shared" si="0"/>
        <v>14</v>
      </c>
      <c r="J24" s="99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非包月付费用户数!P25</f>
        <v>72</v>
      </c>
      <c r="C25" s="99">
        <v>0</v>
      </c>
      <c r="D25" s="45">
        <f>COUNTIFS(E39:E300,"四川",F39:F300,"&gt;2014-1-31")</f>
        <v>0</v>
      </c>
      <c r="E25" s="40">
        <f>COUNTIFS(E39:E300,"四川",F39:F300,"&lt;=2014-1-31")</f>
        <v>0</v>
      </c>
      <c r="F25" s="31">
        <f t="shared" si="1"/>
        <v>0</v>
      </c>
      <c r="H25" s="28" t="s">
        <v>23</v>
      </c>
      <c r="I25" s="41">
        <f t="shared" si="0"/>
        <v>72</v>
      </c>
      <c r="J25" s="99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非包月付费用户数!P26</f>
        <v>1</v>
      </c>
      <c r="C26" s="99">
        <v>0</v>
      </c>
      <c r="D26" s="45">
        <f>COUNTIFS(E39:E300,"天津",F39:F300,"&gt;2014-1-31")</f>
        <v>0</v>
      </c>
      <c r="E26" s="40">
        <f>COUNTIFS(E39:E300,"天津",F39:F300,"&lt;=2014-1-31")</f>
        <v>0</v>
      </c>
      <c r="F26" s="31">
        <f t="shared" si="1"/>
        <v>0</v>
      </c>
      <c r="H26" s="28" t="s">
        <v>24</v>
      </c>
      <c r="I26" s="41">
        <f t="shared" si="0"/>
        <v>1</v>
      </c>
      <c r="J26" s="99">
        <v>0</v>
      </c>
      <c r="K26" s="45">
        <f>COUNTIFS(K39:K150,"天津",L39:L150,"&gt;2014-1-31")</f>
        <v>0</v>
      </c>
      <c r="L26" s="40">
        <f>COUNTIFS(K39:K150,"天津",L39:L150,"&lt;=2014-1-31")</f>
        <v>0</v>
      </c>
      <c r="M26" s="31">
        <f t="shared" si="2"/>
        <v>0</v>
      </c>
    </row>
    <row r="27" spans="1:13" ht="15" customHeight="1">
      <c r="A27" s="28" t="s">
        <v>25</v>
      </c>
      <c r="B27" s="41">
        <f>非包月付费用户数!P27</f>
        <v>689</v>
      </c>
      <c r="C27" s="99">
        <v>1</v>
      </c>
      <c r="D27" s="45">
        <f>COUNTIFS(E39:E300,"新疆",F39:F300,"&gt;2014-1-31")</f>
        <v>1</v>
      </c>
      <c r="E27" s="40">
        <f>COUNTIFS(E39:E300,"新疆",F39:F300,"&lt;=2014-1-31")</f>
        <v>0</v>
      </c>
      <c r="F27" s="31">
        <f t="shared" si="1"/>
        <v>14.513788098693759</v>
      </c>
      <c r="H27" s="28" t="s">
        <v>25</v>
      </c>
      <c r="I27" s="41">
        <f t="shared" si="0"/>
        <v>689</v>
      </c>
      <c r="J27" s="99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非包月付费用户数!P28</f>
        <v>1967</v>
      </c>
      <c r="C28" s="99">
        <v>0</v>
      </c>
      <c r="D28" s="45">
        <f>COUNTIFS(E39:E300,"云南",F39:F300,"&gt;2014-1-31")</f>
        <v>0</v>
      </c>
      <c r="E28" s="40">
        <f>COUNTIFS(E39:E300,"云南",F39:F300,"&lt;=2014-1-31")</f>
        <v>0</v>
      </c>
      <c r="F28" s="31">
        <f t="shared" si="1"/>
        <v>0</v>
      </c>
      <c r="H28" s="28" t="s">
        <v>26</v>
      </c>
      <c r="I28" s="41">
        <f t="shared" si="0"/>
        <v>1967</v>
      </c>
      <c r="J28" s="99">
        <v>0</v>
      </c>
      <c r="K28" s="45">
        <f>COUNTIFS(K39:K150,"云南",L39:L150,"&gt;2014-1-31")</f>
        <v>0</v>
      </c>
      <c r="L28" s="40">
        <f>COUNTIFS(K39:K150,"云南",L39:L150,"&lt;=2014-1-31")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非包月付费用户数!P29</f>
        <v>7092</v>
      </c>
      <c r="C29" s="99">
        <v>25</v>
      </c>
      <c r="D29" s="45">
        <f>COUNTIFS(E39:E300,"浙江",F39:F300,"&gt;2014-1-31")</f>
        <v>26</v>
      </c>
      <c r="E29" s="40">
        <f>COUNTIFS(E39:E300,"浙江",F39:F300,"&lt;=2014-1-31")</f>
        <v>2</v>
      </c>
      <c r="F29" s="31">
        <f t="shared" si="1"/>
        <v>36.661026508742246</v>
      </c>
      <c r="H29" s="28" t="s">
        <v>27</v>
      </c>
      <c r="I29" s="41">
        <f t="shared" si="0"/>
        <v>7092</v>
      </c>
      <c r="J29" s="99">
        <v>0</v>
      </c>
      <c r="K29" s="45">
        <f>COUNTIFS(K39:K150,"浙江",L39:L150,"&gt;2014-1-31")</f>
        <v>0</v>
      </c>
      <c r="L29" s="40">
        <f>COUNTIFS(K39:K150,"浙江",L39:L150,"&lt;=2014-1-31")</f>
        <v>0</v>
      </c>
      <c r="M29" s="31">
        <f t="shared" si="2"/>
        <v>0</v>
      </c>
    </row>
    <row r="30" spans="1:13" ht="15" customHeight="1">
      <c r="A30" s="28" t="s">
        <v>28</v>
      </c>
      <c r="B30" s="41">
        <f>非包月付费用户数!P30</f>
        <v>16</v>
      </c>
      <c r="C30" s="99">
        <v>0</v>
      </c>
      <c r="D30" s="45">
        <f>COUNTIFS(E39:E300,"湖北",F39:F300,"&gt;2014-1-31")</f>
        <v>0</v>
      </c>
      <c r="E30" s="40">
        <f>COUNTIFS(E39:E300,"湖北",F39:F300,"&lt;=2014-1-31")</f>
        <v>0</v>
      </c>
      <c r="F30" s="31">
        <f t="shared" si="1"/>
        <v>0</v>
      </c>
      <c r="H30" s="28" t="s">
        <v>28</v>
      </c>
      <c r="I30" s="41">
        <f t="shared" si="0"/>
        <v>16</v>
      </c>
      <c r="J30" s="99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非包月付费用户数!P31</f>
        <v>23</v>
      </c>
      <c r="C31" s="99">
        <v>0</v>
      </c>
      <c r="D31" s="45">
        <f>COUNTIFS(E39:E300,"重庆",F39:F300,"&gt;2014-1-31")</f>
        <v>0</v>
      </c>
      <c r="E31" s="40">
        <f>COUNTIFS(E39:E300,"重庆",F39:F300,"&lt;=2014-1-31")</f>
        <v>0</v>
      </c>
      <c r="F31" s="31">
        <f t="shared" si="1"/>
        <v>0</v>
      </c>
      <c r="H31" s="29" t="s">
        <v>29</v>
      </c>
      <c r="I31" s="41">
        <f t="shared" si="0"/>
        <v>23</v>
      </c>
      <c r="J31" s="99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非包月付费用户数!P32</f>
        <v>75</v>
      </c>
      <c r="C32" s="99">
        <v>1</v>
      </c>
      <c r="D32" s="45">
        <f>COUNTIFS(E39:E300,"河南",F39:F300,"&gt;2014-1-31")</f>
        <v>1</v>
      </c>
      <c r="E32" s="40">
        <f>COUNTIFS(E39:E300,"河南",F39:F300,"&lt;=2014-1-31")</f>
        <v>1</v>
      </c>
      <c r="F32" s="31">
        <f t="shared" si="1"/>
        <v>133.33333333333334</v>
      </c>
      <c r="H32" s="28" t="s">
        <v>30</v>
      </c>
      <c r="I32" s="41">
        <f t="shared" si="0"/>
        <v>75</v>
      </c>
      <c r="J32" s="99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非包月付费用户数!P33</f>
        <v>179</v>
      </c>
      <c r="C33" s="99">
        <v>0</v>
      </c>
      <c r="D33" s="45">
        <f>COUNTIFS(E39:E300,"西藏",F39:F300,"&gt;2014-1-31")</f>
        <v>0</v>
      </c>
      <c r="E33" s="40">
        <f>COUNTIFS(E39:E300,"西藏",F39:F300,"&lt;=2014-1-31")</f>
        <v>0</v>
      </c>
      <c r="F33" s="54">
        <f t="shared" si="1"/>
        <v>0</v>
      </c>
      <c r="H33" s="28" t="s">
        <v>31</v>
      </c>
      <c r="I33" s="41">
        <f t="shared" si="0"/>
        <v>179</v>
      </c>
      <c r="J33" s="99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22854</v>
      </c>
      <c r="C34" s="126">
        <v>133</v>
      </c>
      <c r="D34" s="45">
        <f>SUM(D3:D33)</f>
        <v>139</v>
      </c>
      <c r="E34" s="27">
        <f>SUM(E3:E33)</f>
        <v>65</v>
      </c>
      <c r="F34" s="53">
        <f>D34/B34*10000</f>
        <v>60.82086286864444</v>
      </c>
      <c r="H34" s="28" t="s">
        <v>113</v>
      </c>
      <c r="I34" s="41">
        <f t="shared" si="0"/>
        <v>22854</v>
      </c>
      <c r="J34" s="126">
        <v>5</v>
      </c>
      <c r="K34" s="45">
        <f>SUM(K3:K33)</f>
        <v>5</v>
      </c>
      <c r="L34" s="27">
        <f>SUM(L3:L33)</f>
        <v>0</v>
      </c>
      <c r="M34" s="53">
        <f>K34/I34*10000</f>
        <v>2.1878008226131094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 ht="14.25">
      <c r="B39" s="6">
        <v>1</v>
      </c>
      <c r="C39" s="58" t="s">
        <v>45</v>
      </c>
      <c r="D39" s="58" t="s">
        <v>46</v>
      </c>
      <c r="E39" s="58" t="s">
        <v>3</v>
      </c>
      <c r="F39" s="59">
        <v>41669</v>
      </c>
      <c r="H39" s="6">
        <v>1</v>
      </c>
      <c r="I39" s="25">
        <v>20140208</v>
      </c>
      <c r="J39" s="25">
        <v>13639700434</v>
      </c>
      <c r="K39" s="25" t="s">
        <v>18</v>
      </c>
      <c r="L39" s="26">
        <v>41673</v>
      </c>
    </row>
    <row r="40" spans="1:13" ht="14.25">
      <c r="B40" s="6">
        <v>2</v>
      </c>
      <c r="C40" s="58" t="s">
        <v>45</v>
      </c>
      <c r="D40" s="58" t="s">
        <v>47</v>
      </c>
      <c r="E40" s="58" t="s">
        <v>5</v>
      </c>
      <c r="F40" s="59">
        <v>41673</v>
      </c>
      <c r="H40" s="6">
        <v>2</v>
      </c>
      <c r="I40" s="21">
        <v>20140210</v>
      </c>
      <c r="J40" s="21">
        <v>15185030313</v>
      </c>
      <c r="K40" s="21" t="s">
        <v>7</v>
      </c>
      <c r="L40" s="26">
        <v>41673</v>
      </c>
    </row>
    <row r="41" spans="1:13" ht="15" thickBot="1">
      <c r="B41" s="6">
        <v>3</v>
      </c>
      <c r="C41" s="58" t="s">
        <v>45</v>
      </c>
      <c r="D41" s="58" t="s">
        <v>48</v>
      </c>
      <c r="E41" s="58" t="s">
        <v>5</v>
      </c>
      <c r="F41" s="59">
        <v>41669</v>
      </c>
      <c r="H41" s="6">
        <v>3</v>
      </c>
      <c r="I41" s="62">
        <v>20140217</v>
      </c>
      <c r="J41" s="62">
        <v>13974601768</v>
      </c>
      <c r="K41" s="62" t="s">
        <v>11</v>
      </c>
      <c r="L41" s="26">
        <v>41673</v>
      </c>
    </row>
    <row r="42" spans="1:13" ht="15" thickBot="1">
      <c r="B42" s="6">
        <v>4</v>
      </c>
      <c r="C42" s="58" t="s">
        <v>49</v>
      </c>
      <c r="D42" s="58" t="s">
        <v>50</v>
      </c>
      <c r="E42" s="58" t="s">
        <v>5</v>
      </c>
      <c r="F42" s="59">
        <v>41673</v>
      </c>
      <c r="H42" s="6">
        <v>4</v>
      </c>
      <c r="I42" s="189">
        <v>20140225</v>
      </c>
      <c r="J42" s="189">
        <v>13695533389</v>
      </c>
      <c r="K42" s="189" t="s">
        <v>1</v>
      </c>
      <c r="L42" s="26">
        <v>41674</v>
      </c>
    </row>
    <row r="43" spans="1:13" ht="15" thickBot="1">
      <c r="B43" s="6">
        <v>5</v>
      </c>
      <c r="C43" s="58" t="s">
        <v>49</v>
      </c>
      <c r="D43" s="58" t="s">
        <v>51</v>
      </c>
      <c r="E43" s="58" t="s">
        <v>5</v>
      </c>
      <c r="F43" s="59">
        <v>41669</v>
      </c>
      <c r="H43" s="6">
        <v>5</v>
      </c>
      <c r="I43" s="245">
        <v>20140226</v>
      </c>
      <c r="J43" s="245">
        <v>13941704828</v>
      </c>
      <c r="K43" s="245" t="s">
        <v>15</v>
      </c>
      <c r="L43" s="26">
        <v>41675</v>
      </c>
      <c r="M43"/>
    </row>
    <row r="44" spans="1:13" ht="14.25">
      <c r="B44" s="6">
        <v>6</v>
      </c>
      <c r="C44" s="58" t="s">
        <v>49</v>
      </c>
      <c r="D44" s="58" t="s">
        <v>52</v>
      </c>
      <c r="E44" s="58" t="s">
        <v>3</v>
      </c>
      <c r="F44" s="59">
        <v>41669</v>
      </c>
      <c r="H44" s="6">
        <v>6</v>
      </c>
      <c r="I44" s="50"/>
      <c r="J44" s="50"/>
      <c r="K44" s="50"/>
      <c r="L44" s="51"/>
    </row>
    <row r="45" spans="1:13" ht="14.25">
      <c r="B45" s="6">
        <v>7</v>
      </c>
      <c r="C45" s="58" t="s">
        <v>49</v>
      </c>
      <c r="D45" s="58" t="s">
        <v>53</v>
      </c>
      <c r="E45" s="58" t="s">
        <v>30</v>
      </c>
      <c r="F45" s="59">
        <v>41669</v>
      </c>
      <c r="H45" s="6">
        <v>7</v>
      </c>
      <c r="I45" s="52"/>
      <c r="J45" s="52"/>
      <c r="K45" s="52"/>
      <c r="L45" s="49"/>
    </row>
    <row r="46" spans="1:13" ht="14.25">
      <c r="B46" s="6">
        <v>8</v>
      </c>
      <c r="C46" s="58" t="s">
        <v>49</v>
      </c>
      <c r="D46" s="58" t="s">
        <v>54</v>
      </c>
      <c r="E46" s="58" t="s">
        <v>5</v>
      </c>
      <c r="F46" s="59">
        <v>41673</v>
      </c>
      <c r="H46" s="6">
        <v>8</v>
      </c>
      <c r="I46" s="14"/>
      <c r="J46" s="14"/>
      <c r="K46" s="14"/>
      <c r="L46" s="24"/>
    </row>
    <row r="47" spans="1:13" ht="14.25">
      <c r="B47" s="6">
        <v>9</v>
      </c>
      <c r="C47" s="58" t="s">
        <v>55</v>
      </c>
      <c r="D47" s="58" t="s">
        <v>56</v>
      </c>
      <c r="E47" s="58" t="s">
        <v>15</v>
      </c>
      <c r="F47" s="59">
        <v>41669</v>
      </c>
      <c r="H47" s="6">
        <v>9</v>
      </c>
      <c r="I47" s="14"/>
      <c r="J47" s="14"/>
      <c r="K47" s="14"/>
      <c r="L47" s="24"/>
    </row>
    <row r="48" spans="1:13" ht="14.25">
      <c r="B48" s="6">
        <v>10</v>
      </c>
      <c r="C48" s="58" t="s">
        <v>55</v>
      </c>
      <c r="D48" s="58" t="s">
        <v>57</v>
      </c>
      <c r="E48" s="58" t="s">
        <v>5</v>
      </c>
      <c r="F48" s="59">
        <v>41669</v>
      </c>
      <c r="H48" s="6">
        <v>10</v>
      </c>
      <c r="I48" s="14"/>
      <c r="J48" s="14"/>
      <c r="K48" s="14"/>
      <c r="L48" s="24"/>
    </row>
    <row r="49" spans="2:13" ht="14.25">
      <c r="B49" s="6">
        <v>11</v>
      </c>
      <c r="C49" s="58" t="s">
        <v>55</v>
      </c>
      <c r="D49" s="58" t="s">
        <v>58</v>
      </c>
      <c r="E49" s="58" t="s">
        <v>15</v>
      </c>
      <c r="F49" s="59">
        <v>41669</v>
      </c>
      <c r="H49" s="6">
        <v>11</v>
      </c>
      <c r="I49" s="14"/>
      <c r="J49" s="14"/>
      <c r="K49" s="14"/>
      <c r="L49" s="24"/>
      <c r="M49"/>
    </row>
    <row r="50" spans="2:13" ht="14.25">
      <c r="B50" s="6">
        <v>12</v>
      </c>
      <c r="C50" s="58" t="s">
        <v>55</v>
      </c>
      <c r="D50" s="58" t="s">
        <v>59</v>
      </c>
      <c r="E50" s="58" t="s">
        <v>27</v>
      </c>
      <c r="F50" s="59">
        <v>41669</v>
      </c>
      <c r="H50" s="6">
        <v>12</v>
      </c>
      <c r="I50" s="14"/>
      <c r="J50" s="14"/>
      <c r="K50" s="14"/>
      <c r="L50" s="24"/>
      <c r="M50"/>
    </row>
    <row r="51" spans="2:13" ht="14.25">
      <c r="B51" s="6">
        <v>13</v>
      </c>
      <c r="C51" s="58" t="s">
        <v>55</v>
      </c>
      <c r="D51" s="58" t="s">
        <v>60</v>
      </c>
      <c r="E51" s="58" t="s">
        <v>27</v>
      </c>
      <c r="F51" s="59">
        <v>41673</v>
      </c>
      <c r="H51" s="6">
        <v>13</v>
      </c>
      <c r="I51" s="33"/>
      <c r="J51" s="33"/>
      <c r="K51" s="33"/>
      <c r="L51" s="24"/>
      <c r="M51"/>
    </row>
    <row r="52" spans="2:13" ht="14.25">
      <c r="B52" s="6">
        <v>14</v>
      </c>
      <c r="C52" s="58" t="s">
        <v>61</v>
      </c>
      <c r="D52" s="58" t="s">
        <v>62</v>
      </c>
      <c r="E52" s="58" t="s">
        <v>6</v>
      </c>
      <c r="F52" s="59">
        <v>41673</v>
      </c>
      <c r="H52" s="6">
        <v>14</v>
      </c>
      <c r="I52" s="12"/>
      <c r="J52" s="12"/>
      <c r="K52" s="12"/>
      <c r="L52" s="13"/>
      <c r="M52"/>
    </row>
    <row r="53" spans="2:13" ht="14.25">
      <c r="B53" s="6">
        <v>15</v>
      </c>
      <c r="C53" s="58" t="s">
        <v>61</v>
      </c>
      <c r="D53" s="58" t="s">
        <v>63</v>
      </c>
      <c r="E53" s="58" t="s">
        <v>5</v>
      </c>
      <c r="F53" s="59">
        <v>41669</v>
      </c>
      <c r="H53" s="6">
        <v>15</v>
      </c>
      <c r="I53" s="12"/>
      <c r="J53" s="12"/>
      <c r="K53" s="12"/>
      <c r="L53" s="13"/>
      <c r="M53"/>
    </row>
    <row r="54" spans="2:13" ht="14.25">
      <c r="B54" s="6">
        <v>16</v>
      </c>
      <c r="C54" s="58" t="s">
        <v>61</v>
      </c>
      <c r="D54" s="58" t="s">
        <v>64</v>
      </c>
      <c r="E54" s="58" t="s">
        <v>27</v>
      </c>
      <c r="F54" s="59">
        <v>41673</v>
      </c>
      <c r="H54" s="6">
        <v>16</v>
      </c>
      <c r="I54" s="12"/>
      <c r="J54" s="12"/>
      <c r="K54" s="12"/>
      <c r="L54" s="13"/>
      <c r="M54"/>
    </row>
    <row r="55" spans="2:13" ht="14.25">
      <c r="B55" s="6">
        <v>17</v>
      </c>
      <c r="C55" s="58" t="s">
        <v>61</v>
      </c>
      <c r="D55" s="58" t="s">
        <v>65</v>
      </c>
      <c r="E55" s="58" t="s">
        <v>5</v>
      </c>
      <c r="F55" s="59">
        <v>41669</v>
      </c>
      <c r="H55" s="6">
        <v>17</v>
      </c>
      <c r="I55" s="12"/>
      <c r="J55" s="12"/>
      <c r="K55" s="12"/>
      <c r="L55" s="13"/>
      <c r="M55"/>
    </row>
    <row r="56" spans="2:13" ht="14.25">
      <c r="B56" s="6">
        <v>18</v>
      </c>
      <c r="C56" s="58" t="s">
        <v>61</v>
      </c>
      <c r="D56" s="58" t="s">
        <v>66</v>
      </c>
      <c r="E56" s="58" t="s">
        <v>1</v>
      </c>
      <c r="F56" s="59">
        <v>41669</v>
      </c>
      <c r="H56" s="6">
        <v>18</v>
      </c>
      <c r="I56" s="12"/>
      <c r="J56" s="12"/>
      <c r="K56" s="12"/>
      <c r="L56" s="13"/>
      <c r="M56"/>
    </row>
    <row r="57" spans="2:13" ht="14.25">
      <c r="B57" s="6">
        <v>19</v>
      </c>
      <c r="C57" s="58" t="s">
        <v>61</v>
      </c>
      <c r="D57" s="58" t="s">
        <v>67</v>
      </c>
      <c r="E57" s="58" t="s">
        <v>5</v>
      </c>
      <c r="F57" s="59">
        <v>41673</v>
      </c>
      <c r="H57" s="6">
        <v>19</v>
      </c>
      <c r="I57" s="12"/>
      <c r="J57" s="12"/>
      <c r="K57" s="12"/>
      <c r="L57" s="13"/>
      <c r="M57"/>
    </row>
    <row r="58" spans="2:13" ht="14.25">
      <c r="B58" s="6">
        <v>20</v>
      </c>
      <c r="C58" s="58" t="s">
        <v>61</v>
      </c>
      <c r="D58" s="58" t="s">
        <v>68</v>
      </c>
      <c r="E58" s="58" t="s">
        <v>5</v>
      </c>
      <c r="F58" s="59">
        <v>41673</v>
      </c>
      <c r="H58" s="6">
        <v>20</v>
      </c>
      <c r="I58" s="12"/>
      <c r="J58" s="12"/>
      <c r="K58" s="12"/>
      <c r="L58" s="13"/>
      <c r="M58"/>
    </row>
    <row r="59" spans="2:13" ht="14.25">
      <c r="B59" s="6">
        <v>21</v>
      </c>
      <c r="C59" s="58" t="s">
        <v>61</v>
      </c>
      <c r="D59" s="58" t="s">
        <v>69</v>
      </c>
      <c r="E59" s="58" t="s">
        <v>5</v>
      </c>
      <c r="F59" s="59">
        <v>41673</v>
      </c>
      <c r="H59" s="6">
        <v>21</v>
      </c>
      <c r="I59" s="12"/>
      <c r="J59" s="12"/>
      <c r="K59" s="12"/>
      <c r="L59" s="13"/>
      <c r="M59"/>
    </row>
    <row r="60" spans="2:13" ht="14.25">
      <c r="B60" s="6">
        <v>22</v>
      </c>
      <c r="C60" s="58" t="s">
        <v>61</v>
      </c>
      <c r="D60" s="58" t="s">
        <v>70</v>
      </c>
      <c r="E60" s="58" t="s">
        <v>21</v>
      </c>
      <c r="F60" s="59">
        <v>41673</v>
      </c>
      <c r="H60" s="6">
        <v>22</v>
      </c>
      <c r="I60" s="12"/>
      <c r="J60" s="12"/>
      <c r="K60" s="12"/>
      <c r="L60" s="13"/>
      <c r="M60"/>
    </row>
    <row r="61" spans="2:13" ht="14.25">
      <c r="B61" s="6">
        <v>23</v>
      </c>
      <c r="C61" s="58" t="s">
        <v>71</v>
      </c>
      <c r="D61" s="58" t="s">
        <v>72</v>
      </c>
      <c r="E61" s="58" t="s">
        <v>10</v>
      </c>
      <c r="F61" s="59">
        <v>41673</v>
      </c>
      <c r="H61" s="6">
        <v>23</v>
      </c>
      <c r="I61" s="12"/>
      <c r="J61" s="12"/>
      <c r="K61" s="12"/>
      <c r="L61" s="13"/>
      <c r="M61"/>
    </row>
    <row r="62" spans="2:13" ht="14.25">
      <c r="B62" s="6">
        <v>24</v>
      </c>
      <c r="C62" s="58" t="s">
        <v>71</v>
      </c>
      <c r="D62" s="58" t="s">
        <v>73</v>
      </c>
      <c r="E62" s="58" t="s">
        <v>5</v>
      </c>
      <c r="F62" s="59">
        <v>41673</v>
      </c>
      <c r="H62" s="6">
        <v>24</v>
      </c>
      <c r="I62" s="12"/>
      <c r="J62" s="12"/>
      <c r="K62" s="12"/>
      <c r="L62" s="13"/>
      <c r="M62"/>
    </row>
    <row r="63" spans="2:13" ht="14.25">
      <c r="B63" s="6">
        <v>25</v>
      </c>
      <c r="C63" s="58" t="s">
        <v>71</v>
      </c>
      <c r="D63" s="58" t="s">
        <v>74</v>
      </c>
      <c r="E63" s="58" t="s">
        <v>5</v>
      </c>
      <c r="F63" s="59">
        <v>41673</v>
      </c>
      <c r="H63" s="6">
        <v>25</v>
      </c>
      <c r="I63" s="12"/>
      <c r="J63" s="12"/>
      <c r="K63" s="12"/>
      <c r="L63" s="13"/>
      <c r="M63"/>
    </row>
    <row r="64" spans="2:13" ht="14.25">
      <c r="B64" s="6">
        <v>26</v>
      </c>
      <c r="C64" s="58" t="s">
        <v>71</v>
      </c>
      <c r="D64" s="58" t="s">
        <v>75</v>
      </c>
      <c r="E64" s="58" t="s">
        <v>5</v>
      </c>
      <c r="F64" s="59">
        <v>41673</v>
      </c>
      <c r="H64" s="6">
        <v>26</v>
      </c>
      <c r="I64" s="12"/>
      <c r="J64" s="12"/>
      <c r="K64" s="12"/>
      <c r="L64" s="13"/>
      <c r="M64"/>
    </row>
    <row r="65" spans="2:13" ht="14.25">
      <c r="B65" s="6">
        <v>27</v>
      </c>
      <c r="C65" s="58" t="s">
        <v>71</v>
      </c>
      <c r="D65" s="58" t="s">
        <v>76</v>
      </c>
      <c r="E65" s="58" t="s">
        <v>5</v>
      </c>
      <c r="F65" s="59">
        <v>41669</v>
      </c>
      <c r="H65" s="6">
        <v>27</v>
      </c>
      <c r="I65" s="12"/>
      <c r="J65" s="12"/>
      <c r="K65" s="12"/>
      <c r="L65" s="13"/>
      <c r="M65"/>
    </row>
    <row r="66" spans="2:13" ht="14.25">
      <c r="B66" s="6">
        <v>28</v>
      </c>
      <c r="C66" s="58" t="s">
        <v>71</v>
      </c>
      <c r="D66" s="58" t="s">
        <v>77</v>
      </c>
      <c r="E66" s="58" t="s">
        <v>5</v>
      </c>
      <c r="F66" s="59">
        <v>41673</v>
      </c>
      <c r="H66" s="6">
        <v>28</v>
      </c>
      <c r="I66" s="12"/>
      <c r="J66" s="12"/>
      <c r="K66" s="12"/>
      <c r="L66" s="13"/>
      <c r="M66"/>
    </row>
    <row r="67" spans="2:13" ht="14.25">
      <c r="B67" s="6">
        <v>29</v>
      </c>
      <c r="C67" s="58" t="s">
        <v>78</v>
      </c>
      <c r="D67" s="58" t="s">
        <v>79</v>
      </c>
      <c r="E67" s="58" t="s">
        <v>21</v>
      </c>
      <c r="F67" s="59">
        <v>41673</v>
      </c>
      <c r="H67" s="6">
        <v>29</v>
      </c>
      <c r="I67" s="12"/>
      <c r="J67" s="12"/>
      <c r="K67" s="12"/>
      <c r="L67" s="13"/>
      <c r="M67"/>
    </row>
    <row r="68" spans="2:13" ht="14.25">
      <c r="B68" s="6">
        <v>30</v>
      </c>
      <c r="C68" s="58" t="s">
        <v>78</v>
      </c>
      <c r="D68" s="58" t="s">
        <v>80</v>
      </c>
      <c r="E68" s="58" t="s">
        <v>27</v>
      </c>
      <c r="F68" s="59">
        <v>41673</v>
      </c>
      <c r="H68" s="6">
        <v>30</v>
      </c>
      <c r="I68" s="12"/>
      <c r="J68" s="12"/>
      <c r="K68" s="12"/>
      <c r="L68" s="13"/>
      <c r="M68"/>
    </row>
    <row r="69" spans="2:13" ht="14.25">
      <c r="B69" s="6">
        <v>31</v>
      </c>
      <c r="C69" s="58" t="s">
        <v>78</v>
      </c>
      <c r="D69" s="58" t="s">
        <v>81</v>
      </c>
      <c r="E69" s="58" t="s">
        <v>3</v>
      </c>
      <c r="F69" s="59">
        <v>41669</v>
      </c>
      <c r="H69" s="6">
        <v>31</v>
      </c>
      <c r="I69" s="12"/>
      <c r="J69" s="12"/>
      <c r="K69" s="12"/>
      <c r="L69" s="13"/>
      <c r="M69"/>
    </row>
    <row r="70" spans="2:13" ht="14.25">
      <c r="B70" s="6">
        <v>32</v>
      </c>
      <c r="C70" s="58" t="s">
        <v>78</v>
      </c>
      <c r="D70" s="58" t="s">
        <v>82</v>
      </c>
      <c r="E70" s="58" t="s">
        <v>27</v>
      </c>
      <c r="F70" s="59">
        <v>41673</v>
      </c>
      <c r="H70" s="6">
        <v>32</v>
      </c>
      <c r="I70" s="12"/>
      <c r="J70" s="12"/>
      <c r="K70" s="12"/>
      <c r="L70" s="13"/>
      <c r="M70"/>
    </row>
    <row r="71" spans="2:13" ht="14.25">
      <c r="B71" s="6">
        <v>33</v>
      </c>
      <c r="C71" s="58" t="s">
        <v>78</v>
      </c>
      <c r="D71" s="58" t="s">
        <v>83</v>
      </c>
      <c r="E71" s="58" t="s">
        <v>27</v>
      </c>
      <c r="F71" s="59">
        <v>41673</v>
      </c>
      <c r="H71" s="6">
        <v>33</v>
      </c>
      <c r="I71" s="12"/>
      <c r="J71" s="12"/>
      <c r="K71" s="12"/>
      <c r="L71" s="13"/>
      <c r="M71"/>
    </row>
    <row r="72" spans="2:13" ht="14.25">
      <c r="B72" s="6">
        <v>34</v>
      </c>
      <c r="C72" s="58" t="s">
        <v>78</v>
      </c>
      <c r="D72" s="58" t="s">
        <v>84</v>
      </c>
      <c r="E72" s="58" t="s">
        <v>5</v>
      </c>
      <c r="F72" s="59">
        <v>41673</v>
      </c>
      <c r="H72" s="6">
        <v>34</v>
      </c>
      <c r="I72" s="12"/>
      <c r="J72" s="12"/>
      <c r="K72" s="12"/>
      <c r="L72" s="13"/>
      <c r="M72"/>
    </row>
    <row r="73" spans="2:13" ht="14.25">
      <c r="B73" s="6">
        <v>35</v>
      </c>
      <c r="C73" s="58" t="s">
        <v>78</v>
      </c>
      <c r="D73" s="58" t="s">
        <v>85</v>
      </c>
      <c r="E73" s="58" t="s">
        <v>27</v>
      </c>
      <c r="F73" s="59">
        <v>41673</v>
      </c>
      <c r="H73" s="6">
        <v>35</v>
      </c>
      <c r="I73" s="12"/>
      <c r="J73" s="12"/>
      <c r="K73" s="12"/>
      <c r="L73" s="13"/>
      <c r="M73"/>
    </row>
    <row r="74" spans="2:13" ht="14.25">
      <c r="B74" s="6">
        <v>36</v>
      </c>
      <c r="C74" s="58" t="s">
        <v>78</v>
      </c>
      <c r="D74" s="58" t="s">
        <v>86</v>
      </c>
      <c r="E74" s="58" t="s">
        <v>5</v>
      </c>
      <c r="F74" s="59">
        <v>41673</v>
      </c>
      <c r="H74" s="6">
        <v>36</v>
      </c>
      <c r="I74" s="12"/>
      <c r="J74" s="12"/>
      <c r="K74" s="12"/>
      <c r="L74" s="13"/>
      <c r="M74"/>
    </row>
    <row r="75" spans="2:13" ht="14.25">
      <c r="B75" s="6">
        <v>37</v>
      </c>
      <c r="C75" s="58" t="s">
        <v>87</v>
      </c>
      <c r="D75" s="58" t="s">
        <v>88</v>
      </c>
      <c r="E75" s="58" t="s">
        <v>5</v>
      </c>
      <c r="F75" s="59">
        <v>41669</v>
      </c>
      <c r="H75" s="6">
        <v>37</v>
      </c>
      <c r="I75" s="12"/>
      <c r="J75" s="12"/>
      <c r="K75" s="12"/>
      <c r="L75" s="13"/>
      <c r="M75"/>
    </row>
    <row r="76" spans="2:13" ht="14.25">
      <c r="B76" s="6">
        <v>38</v>
      </c>
      <c r="C76" s="58" t="s">
        <v>87</v>
      </c>
      <c r="D76" s="58" t="s">
        <v>89</v>
      </c>
      <c r="E76" s="58" t="s">
        <v>5</v>
      </c>
      <c r="F76" s="59">
        <v>41673</v>
      </c>
      <c r="H76" s="6">
        <v>38</v>
      </c>
      <c r="I76" s="12"/>
      <c r="J76" s="12"/>
      <c r="K76" s="12"/>
      <c r="L76" s="13"/>
      <c r="M76"/>
    </row>
    <row r="77" spans="2:13" ht="14.25">
      <c r="B77" s="6">
        <v>39</v>
      </c>
      <c r="C77" s="58" t="s">
        <v>87</v>
      </c>
      <c r="D77" s="58" t="s">
        <v>90</v>
      </c>
      <c r="E77" s="58" t="s">
        <v>5</v>
      </c>
      <c r="F77" s="59">
        <v>41669</v>
      </c>
      <c r="H77" s="6">
        <v>39</v>
      </c>
      <c r="I77" s="12"/>
      <c r="J77" s="12"/>
      <c r="K77" s="12"/>
      <c r="L77" s="13"/>
      <c r="M77"/>
    </row>
    <row r="78" spans="2:13" ht="14.25">
      <c r="B78" s="6">
        <v>40</v>
      </c>
      <c r="C78" s="58" t="s">
        <v>87</v>
      </c>
      <c r="D78" s="58" t="s">
        <v>91</v>
      </c>
      <c r="E78" s="58" t="s">
        <v>25</v>
      </c>
      <c r="F78" s="59">
        <v>41673</v>
      </c>
      <c r="H78" s="6">
        <v>40</v>
      </c>
      <c r="I78" s="12"/>
      <c r="J78" s="12"/>
      <c r="K78" s="12"/>
      <c r="L78" s="13"/>
      <c r="M78"/>
    </row>
    <row r="79" spans="2:13" ht="14.25">
      <c r="B79" s="6">
        <v>41</v>
      </c>
      <c r="C79" s="58" t="s">
        <v>87</v>
      </c>
      <c r="D79" s="58" t="s">
        <v>92</v>
      </c>
      <c r="E79" s="58" t="s">
        <v>7</v>
      </c>
      <c r="F79" s="59">
        <v>41673</v>
      </c>
      <c r="H79" s="6">
        <v>41</v>
      </c>
      <c r="I79" s="12"/>
      <c r="J79" s="12"/>
      <c r="K79" s="12"/>
      <c r="L79" s="13"/>
      <c r="M79"/>
    </row>
    <row r="80" spans="2:13" ht="14.25">
      <c r="B80" s="6">
        <v>42</v>
      </c>
      <c r="C80" s="58" t="s">
        <v>87</v>
      </c>
      <c r="D80" s="58" t="s">
        <v>93</v>
      </c>
      <c r="E80" s="58" t="s">
        <v>3</v>
      </c>
      <c r="F80" s="59">
        <v>41669</v>
      </c>
      <c r="H80" s="6">
        <v>42</v>
      </c>
      <c r="I80" s="12"/>
      <c r="J80" s="12"/>
      <c r="K80" s="12"/>
      <c r="L80" s="13"/>
      <c r="M80"/>
    </row>
    <row r="81" spans="2:13" ht="14.25">
      <c r="B81" s="6">
        <v>43</v>
      </c>
      <c r="C81" s="58" t="s">
        <v>87</v>
      </c>
      <c r="D81" s="58" t="s">
        <v>94</v>
      </c>
      <c r="E81" s="58" t="s">
        <v>4</v>
      </c>
      <c r="F81" s="59">
        <v>41673</v>
      </c>
      <c r="H81" s="6">
        <v>43</v>
      </c>
      <c r="I81" s="12"/>
      <c r="J81" s="12"/>
      <c r="K81" s="12"/>
      <c r="L81" s="13"/>
      <c r="M81"/>
    </row>
    <row r="82" spans="2:13" ht="14.25">
      <c r="B82" s="6">
        <v>44</v>
      </c>
      <c r="C82" s="58" t="s">
        <v>87</v>
      </c>
      <c r="D82" s="58" t="s">
        <v>95</v>
      </c>
      <c r="E82" s="58" t="s">
        <v>5</v>
      </c>
      <c r="F82" s="59">
        <v>41673</v>
      </c>
      <c r="H82" s="6">
        <v>44</v>
      </c>
      <c r="I82" s="12"/>
      <c r="J82" s="12"/>
      <c r="K82" s="12"/>
      <c r="L82" s="13"/>
      <c r="M82"/>
    </row>
    <row r="83" spans="2:13" ht="14.25">
      <c r="B83" s="6">
        <v>45</v>
      </c>
      <c r="C83" s="58" t="s">
        <v>87</v>
      </c>
      <c r="D83" s="58" t="s">
        <v>96</v>
      </c>
      <c r="E83" s="58" t="s">
        <v>5</v>
      </c>
      <c r="F83" s="59">
        <v>41673</v>
      </c>
      <c r="H83" s="6">
        <v>45</v>
      </c>
      <c r="I83" s="12"/>
      <c r="J83" s="12"/>
      <c r="K83" s="12"/>
      <c r="L83" s="13"/>
      <c r="M83"/>
    </row>
    <row r="84" spans="2:13" ht="14.25">
      <c r="B84" s="6">
        <v>46</v>
      </c>
      <c r="C84" s="58" t="s">
        <v>87</v>
      </c>
      <c r="D84" s="58" t="s">
        <v>97</v>
      </c>
      <c r="E84" s="58" t="s">
        <v>5</v>
      </c>
      <c r="F84" s="59">
        <v>41673</v>
      </c>
      <c r="H84" s="6">
        <v>46</v>
      </c>
      <c r="I84" s="12"/>
      <c r="J84" s="12"/>
      <c r="K84" s="12"/>
      <c r="L84" s="13"/>
      <c r="M84"/>
    </row>
    <row r="85" spans="2:13" ht="14.25">
      <c r="B85" s="6">
        <v>47</v>
      </c>
      <c r="C85" s="56">
        <v>20140208</v>
      </c>
      <c r="D85" s="56">
        <v>13542938912</v>
      </c>
      <c r="E85" s="56" t="s">
        <v>5</v>
      </c>
      <c r="F85" s="60">
        <v>41673</v>
      </c>
      <c r="H85" s="6">
        <v>47</v>
      </c>
      <c r="I85" s="12"/>
      <c r="J85" s="12"/>
      <c r="K85" s="12"/>
      <c r="L85" s="13"/>
      <c r="M85"/>
    </row>
    <row r="86" spans="2:13" ht="14.25">
      <c r="B86" s="6">
        <v>48</v>
      </c>
      <c r="C86" s="56">
        <v>20140208</v>
      </c>
      <c r="D86" s="56">
        <v>13695074750</v>
      </c>
      <c r="E86" s="56" t="s">
        <v>3</v>
      </c>
      <c r="F86" s="60">
        <v>41669</v>
      </c>
      <c r="H86" s="6">
        <v>48</v>
      </c>
      <c r="I86" s="12"/>
      <c r="J86" s="12"/>
      <c r="K86" s="12"/>
      <c r="L86" s="13"/>
      <c r="M86"/>
    </row>
    <row r="87" spans="2:13" ht="14.25">
      <c r="B87" s="6">
        <v>49</v>
      </c>
      <c r="C87" s="56">
        <v>20140208</v>
      </c>
      <c r="D87" s="56">
        <v>15976610231</v>
      </c>
      <c r="E87" s="56" t="s">
        <v>5</v>
      </c>
      <c r="F87" s="60">
        <v>41673</v>
      </c>
      <c r="H87" s="6">
        <v>49</v>
      </c>
      <c r="I87" s="12"/>
      <c r="J87" s="12"/>
      <c r="K87" s="12"/>
      <c r="L87" s="13"/>
      <c r="M87"/>
    </row>
    <row r="88" spans="2:13" ht="14.25">
      <c r="B88" s="6">
        <v>50</v>
      </c>
      <c r="C88" s="56">
        <v>20140208</v>
      </c>
      <c r="D88" s="56">
        <v>15915096523</v>
      </c>
      <c r="E88" s="56" t="s">
        <v>5</v>
      </c>
      <c r="F88" s="60">
        <v>41673</v>
      </c>
      <c r="H88" s="6">
        <v>50</v>
      </c>
      <c r="I88" s="12"/>
      <c r="J88" s="12"/>
      <c r="K88" s="12"/>
      <c r="L88" s="13"/>
      <c r="M88"/>
    </row>
    <row r="89" spans="2:13" ht="14.25">
      <c r="B89" s="6">
        <v>51</v>
      </c>
      <c r="C89" s="56">
        <v>20140208</v>
      </c>
      <c r="D89" s="56">
        <v>15819199954</v>
      </c>
      <c r="E89" s="56" t="s">
        <v>5</v>
      </c>
      <c r="F89" s="60">
        <v>41673</v>
      </c>
      <c r="H89" s="6">
        <v>51</v>
      </c>
      <c r="I89" s="12"/>
      <c r="J89" s="12"/>
      <c r="K89" s="12"/>
      <c r="L89" s="13"/>
      <c r="M89"/>
    </row>
    <row r="90" spans="2:13" ht="14.25">
      <c r="B90" s="6">
        <v>52</v>
      </c>
      <c r="C90" s="56">
        <v>20140208</v>
      </c>
      <c r="D90" s="56">
        <v>13682760980</v>
      </c>
      <c r="E90" s="56" t="s">
        <v>5</v>
      </c>
      <c r="F90" s="60">
        <v>41673</v>
      </c>
      <c r="H90" s="6">
        <v>52</v>
      </c>
      <c r="I90" s="12"/>
      <c r="J90" s="12"/>
      <c r="K90" s="12"/>
      <c r="L90" s="13"/>
      <c r="M90"/>
    </row>
    <row r="91" spans="2:13" ht="14.25">
      <c r="B91" s="6">
        <v>53</v>
      </c>
      <c r="C91" s="56">
        <v>20140208</v>
      </c>
      <c r="D91" s="56">
        <v>13429493667</v>
      </c>
      <c r="E91" s="56" t="s">
        <v>27</v>
      </c>
      <c r="F91" s="60">
        <v>41673</v>
      </c>
      <c r="H91" s="6">
        <v>53</v>
      </c>
      <c r="I91" s="12"/>
      <c r="J91" s="12"/>
      <c r="K91" s="12"/>
      <c r="L91" s="13"/>
      <c r="M91"/>
    </row>
    <row r="92" spans="2:13" ht="14.25">
      <c r="B92" s="6">
        <v>54</v>
      </c>
      <c r="C92" s="56">
        <v>20140208</v>
      </c>
      <c r="D92" s="56">
        <v>13711084720</v>
      </c>
      <c r="E92" s="56" t="s">
        <v>5</v>
      </c>
      <c r="F92" s="60">
        <v>41673</v>
      </c>
      <c r="H92" s="6">
        <v>54</v>
      </c>
      <c r="I92" s="12"/>
      <c r="J92" s="12"/>
      <c r="K92" s="12"/>
      <c r="L92" s="13"/>
      <c r="M92"/>
    </row>
    <row r="93" spans="2:13" ht="14.25">
      <c r="B93" s="6">
        <v>55</v>
      </c>
      <c r="C93" s="56">
        <v>20140209</v>
      </c>
      <c r="D93" s="56">
        <v>15819303013</v>
      </c>
      <c r="E93" s="56" t="s">
        <v>5</v>
      </c>
      <c r="F93" s="60">
        <v>41669</v>
      </c>
      <c r="H93" s="6">
        <v>55</v>
      </c>
      <c r="I93" s="12"/>
      <c r="J93" s="12"/>
      <c r="K93" s="12"/>
      <c r="L93" s="13"/>
      <c r="M93"/>
    </row>
    <row r="94" spans="2:13" ht="14.25">
      <c r="B94" s="6">
        <v>56</v>
      </c>
      <c r="C94" s="56">
        <v>20140209</v>
      </c>
      <c r="D94" s="56">
        <v>13639700434</v>
      </c>
      <c r="E94" s="56" t="s">
        <v>18</v>
      </c>
      <c r="F94" s="60">
        <v>41673</v>
      </c>
      <c r="H94" s="6">
        <v>56</v>
      </c>
      <c r="I94" s="12"/>
      <c r="J94" s="12"/>
      <c r="K94" s="12"/>
      <c r="L94" s="13"/>
      <c r="M94"/>
    </row>
    <row r="95" spans="2:13" ht="14.25">
      <c r="B95" s="6">
        <v>57</v>
      </c>
      <c r="C95" s="56">
        <v>20140209</v>
      </c>
      <c r="D95" s="56">
        <v>15229952118</v>
      </c>
      <c r="E95" s="56" t="s">
        <v>21</v>
      </c>
      <c r="F95" s="60">
        <v>41669</v>
      </c>
      <c r="H95" s="6">
        <v>57</v>
      </c>
      <c r="I95" s="12"/>
      <c r="J95" s="12"/>
      <c r="K95" s="12"/>
      <c r="L95" s="13"/>
      <c r="M95"/>
    </row>
    <row r="96" spans="2:13" ht="14.25">
      <c r="B96" s="6">
        <v>58</v>
      </c>
      <c r="C96" s="56">
        <v>20140209</v>
      </c>
      <c r="D96" s="56">
        <v>15813217610</v>
      </c>
      <c r="E96" s="56" t="s">
        <v>5</v>
      </c>
      <c r="F96" s="60">
        <v>41669</v>
      </c>
      <c r="H96" s="6">
        <v>58</v>
      </c>
      <c r="I96" s="12"/>
      <c r="J96" s="12"/>
      <c r="K96" s="12"/>
      <c r="L96" s="13"/>
      <c r="M96"/>
    </row>
    <row r="97" spans="2:13" ht="14.25">
      <c r="B97" s="6">
        <v>59</v>
      </c>
      <c r="C97" s="56">
        <v>20140209</v>
      </c>
      <c r="D97" s="56">
        <v>15291971511</v>
      </c>
      <c r="E97" s="56" t="s">
        <v>21</v>
      </c>
      <c r="F97" s="60">
        <v>41673</v>
      </c>
      <c r="H97" s="6">
        <v>59</v>
      </c>
      <c r="I97" s="12"/>
      <c r="J97" s="12"/>
      <c r="K97" s="12"/>
      <c r="L97" s="13"/>
      <c r="M97"/>
    </row>
    <row r="98" spans="2:13" ht="14.25">
      <c r="B98" s="6">
        <v>60</v>
      </c>
      <c r="C98" s="56">
        <v>20140209</v>
      </c>
      <c r="D98" s="56">
        <v>13580102638</v>
      </c>
      <c r="E98" s="56" t="s">
        <v>5</v>
      </c>
      <c r="F98" s="60">
        <v>41673</v>
      </c>
      <c r="H98" s="6">
        <v>60</v>
      </c>
      <c r="I98" s="12"/>
      <c r="J98" s="12"/>
      <c r="K98" s="12"/>
      <c r="L98" s="13"/>
      <c r="M98"/>
    </row>
    <row r="99" spans="2:13" ht="14.25">
      <c r="B99" s="6">
        <v>61</v>
      </c>
      <c r="C99" s="56">
        <v>20140209</v>
      </c>
      <c r="D99" s="56">
        <v>13680695580</v>
      </c>
      <c r="E99" s="56" t="s">
        <v>5</v>
      </c>
      <c r="F99" s="60">
        <v>41673</v>
      </c>
      <c r="H99" s="6">
        <v>61</v>
      </c>
      <c r="I99" s="12"/>
      <c r="J99" s="12"/>
      <c r="K99" s="12"/>
      <c r="L99" s="13"/>
      <c r="M99"/>
    </row>
    <row r="100" spans="2:13" ht="14.25">
      <c r="B100" s="6">
        <v>62</v>
      </c>
      <c r="C100" s="56">
        <v>20140209</v>
      </c>
      <c r="D100" s="56">
        <v>15941418037</v>
      </c>
      <c r="E100" s="56" t="s">
        <v>15</v>
      </c>
      <c r="F100" s="60">
        <v>41669</v>
      </c>
      <c r="H100" s="6">
        <v>62</v>
      </c>
      <c r="I100" s="12"/>
      <c r="J100" s="12"/>
      <c r="K100" s="12"/>
      <c r="L100" s="13"/>
      <c r="M100"/>
    </row>
    <row r="101" spans="2:13" ht="14.25">
      <c r="B101" s="6">
        <v>63</v>
      </c>
      <c r="C101" s="56">
        <v>20140209</v>
      </c>
      <c r="D101" s="56">
        <v>18750622496</v>
      </c>
      <c r="E101" s="56" t="s">
        <v>3</v>
      </c>
      <c r="F101" s="60">
        <v>41669</v>
      </c>
      <c r="H101" s="6">
        <v>63</v>
      </c>
      <c r="I101" s="12"/>
      <c r="J101" s="12"/>
      <c r="K101" s="12"/>
      <c r="L101" s="13"/>
      <c r="M101"/>
    </row>
    <row r="102" spans="2:13" ht="14.25">
      <c r="B102" s="6">
        <v>64</v>
      </c>
      <c r="C102" s="56">
        <v>20140209</v>
      </c>
      <c r="D102" s="56">
        <v>13428401948</v>
      </c>
      <c r="E102" s="56" t="s">
        <v>5</v>
      </c>
      <c r="F102" s="60">
        <v>41673</v>
      </c>
      <c r="H102" s="6">
        <v>64</v>
      </c>
      <c r="I102" s="12"/>
      <c r="J102" s="12"/>
      <c r="K102" s="12"/>
      <c r="L102" s="13"/>
      <c r="M102"/>
    </row>
    <row r="103" spans="2:13" ht="14.25">
      <c r="B103" s="6">
        <v>65</v>
      </c>
      <c r="C103" s="57">
        <v>20140209</v>
      </c>
      <c r="D103" s="57">
        <v>13670899337</v>
      </c>
      <c r="E103" s="57" t="s">
        <v>5</v>
      </c>
      <c r="F103" s="60">
        <v>41673</v>
      </c>
      <c r="H103" s="6">
        <v>65</v>
      </c>
      <c r="I103" s="12"/>
      <c r="J103" s="12"/>
      <c r="K103" s="12"/>
      <c r="L103" s="13"/>
      <c r="M103"/>
    </row>
    <row r="104" spans="2:13" ht="14.25">
      <c r="B104" s="6">
        <v>66</v>
      </c>
      <c r="C104" s="56">
        <v>20140210</v>
      </c>
      <c r="D104" s="56">
        <v>18458151197</v>
      </c>
      <c r="E104" s="56" t="s">
        <v>27</v>
      </c>
      <c r="F104" s="60">
        <v>41673</v>
      </c>
      <c r="H104" s="6">
        <v>66</v>
      </c>
      <c r="I104" s="12"/>
      <c r="J104" s="12"/>
      <c r="K104" s="12"/>
      <c r="L104" s="13"/>
      <c r="M104"/>
    </row>
    <row r="105" spans="2:13" ht="14.25">
      <c r="B105" s="6">
        <v>67</v>
      </c>
      <c r="C105" s="56">
        <v>20140210</v>
      </c>
      <c r="D105" s="56">
        <v>13686772653</v>
      </c>
      <c r="E105" s="56" t="s">
        <v>5</v>
      </c>
      <c r="F105" s="60">
        <v>41673</v>
      </c>
      <c r="H105" s="6">
        <v>67</v>
      </c>
      <c r="I105" s="12"/>
      <c r="J105" s="12"/>
      <c r="K105" s="12"/>
      <c r="L105" s="13"/>
      <c r="M105"/>
    </row>
    <row r="106" spans="2:13" ht="14.25">
      <c r="B106" s="6">
        <v>68</v>
      </c>
      <c r="C106" s="56">
        <v>20140210</v>
      </c>
      <c r="D106" s="56">
        <v>13860526956</v>
      </c>
      <c r="E106" s="56" t="s">
        <v>3</v>
      </c>
      <c r="F106" s="60">
        <v>41669</v>
      </c>
      <c r="H106" s="6">
        <v>68</v>
      </c>
      <c r="I106" s="12"/>
      <c r="J106" s="12"/>
      <c r="K106" s="12"/>
      <c r="L106" s="13"/>
      <c r="M106"/>
    </row>
    <row r="107" spans="2:13" ht="14.25">
      <c r="B107" s="6">
        <v>69</v>
      </c>
      <c r="C107" s="56">
        <v>20140210</v>
      </c>
      <c r="D107" s="56">
        <v>15976484780</v>
      </c>
      <c r="E107" s="56" t="s">
        <v>5</v>
      </c>
      <c r="F107" s="60">
        <v>41673</v>
      </c>
      <c r="H107" s="6">
        <v>69</v>
      </c>
      <c r="I107" s="12"/>
      <c r="J107" s="12"/>
      <c r="K107" s="12"/>
      <c r="L107" s="13"/>
      <c r="M107"/>
    </row>
    <row r="108" spans="2:13" ht="14.25">
      <c r="B108" s="6">
        <v>70</v>
      </c>
      <c r="C108" s="56">
        <v>20140210</v>
      </c>
      <c r="D108" s="56">
        <v>15258315552</v>
      </c>
      <c r="E108" s="56" t="s">
        <v>27</v>
      </c>
      <c r="F108" s="60">
        <v>41673</v>
      </c>
      <c r="H108" s="6">
        <v>70</v>
      </c>
      <c r="I108" s="12"/>
      <c r="J108" s="12"/>
      <c r="K108" s="12"/>
      <c r="L108" s="13"/>
      <c r="M108"/>
    </row>
    <row r="109" spans="2:13" ht="14.25">
      <c r="B109" s="6">
        <v>71</v>
      </c>
      <c r="C109" s="56">
        <v>20140210</v>
      </c>
      <c r="D109" s="56">
        <v>13528750142</v>
      </c>
      <c r="E109" s="56" t="s">
        <v>5</v>
      </c>
      <c r="F109" s="60">
        <v>41669</v>
      </c>
      <c r="M109"/>
    </row>
    <row r="110" spans="2:13" ht="14.25">
      <c r="B110" s="6">
        <v>72</v>
      </c>
      <c r="C110" s="56">
        <v>20140210</v>
      </c>
      <c r="D110" s="56">
        <v>13535625807</v>
      </c>
      <c r="E110" s="56" t="s">
        <v>5</v>
      </c>
      <c r="F110" s="60">
        <v>41673</v>
      </c>
      <c r="M110"/>
    </row>
    <row r="111" spans="2:13" ht="14.25">
      <c r="B111" s="6">
        <v>73</v>
      </c>
      <c r="C111" s="56">
        <v>20140210</v>
      </c>
      <c r="D111" s="56">
        <v>13650026959</v>
      </c>
      <c r="E111" s="56" t="s">
        <v>5</v>
      </c>
      <c r="F111" s="60">
        <v>41669</v>
      </c>
      <c r="M111"/>
    </row>
    <row r="112" spans="2:13" ht="14.25">
      <c r="B112" s="6">
        <v>74</v>
      </c>
      <c r="C112" s="57">
        <v>20140210</v>
      </c>
      <c r="D112" s="57">
        <v>15185030313</v>
      </c>
      <c r="E112" s="57" t="s">
        <v>7</v>
      </c>
      <c r="F112" s="60">
        <v>41673</v>
      </c>
      <c r="M112"/>
    </row>
    <row r="113" spans="2:13" ht="14.25">
      <c r="B113" s="6">
        <v>75</v>
      </c>
      <c r="C113" s="56">
        <v>20140211</v>
      </c>
      <c r="D113" s="56">
        <v>13556752224</v>
      </c>
      <c r="E113" s="56" t="s">
        <v>5</v>
      </c>
      <c r="F113" s="60">
        <v>41669</v>
      </c>
      <c r="M113"/>
    </row>
    <row r="114" spans="2:13" ht="14.25">
      <c r="B114" s="6">
        <v>76</v>
      </c>
      <c r="C114" s="56">
        <v>20140211</v>
      </c>
      <c r="D114" s="56">
        <v>13906072244</v>
      </c>
      <c r="E114" s="56" t="s">
        <v>3</v>
      </c>
      <c r="F114" s="60">
        <v>41669</v>
      </c>
      <c r="M114"/>
    </row>
    <row r="115" spans="2:13" ht="14.25">
      <c r="B115" s="6">
        <v>77</v>
      </c>
      <c r="C115" s="56">
        <v>20140211</v>
      </c>
      <c r="D115" s="56">
        <v>15820976549</v>
      </c>
      <c r="E115" s="56" t="s">
        <v>5</v>
      </c>
      <c r="F115" s="60">
        <v>41673</v>
      </c>
      <c r="M115"/>
    </row>
    <row r="116" spans="2:13" ht="14.25">
      <c r="B116" s="6">
        <v>78</v>
      </c>
      <c r="C116" s="56">
        <v>20140211</v>
      </c>
      <c r="D116" s="56">
        <v>14778206419</v>
      </c>
      <c r="E116" s="56" t="s">
        <v>5</v>
      </c>
      <c r="F116" s="60">
        <v>41673</v>
      </c>
      <c r="M116"/>
    </row>
    <row r="117" spans="2:13" ht="14.25">
      <c r="B117" s="6">
        <v>79</v>
      </c>
      <c r="C117" s="56">
        <v>20140211</v>
      </c>
      <c r="D117" s="56">
        <v>13828707906</v>
      </c>
      <c r="E117" s="56" t="s">
        <v>5</v>
      </c>
      <c r="F117" s="60">
        <v>41673</v>
      </c>
      <c r="M117"/>
    </row>
    <row r="118" spans="2:13" ht="14.25">
      <c r="B118" s="6">
        <v>80</v>
      </c>
      <c r="C118" s="56">
        <v>20140212</v>
      </c>
      <c r="D118" s="56">
        <v>13650808347</v>
      </c>
      <c r="E118" s="56" t="s">
        <v>5</v>
      </c>
      <c r="F118" s="60">
        <v>41673</v>
      </c>
      <c r="M118"/>
    </row>
    <row r="119" spans="2:13" ht="14.25">
      <c r="B119" s="6">
        <v>81</v>
      </c>
      <c r="C119" s="56">
        <v>20140212</v>
      </c>
      <c r="D119" s="56">
        <v>13725679189</v>
      </c>
      <c r="E119" s="56" t="s">
        <v>5</v>
      </c>
      <c r="F119" s="60">
        <v>41673</v>
      </c>
      <c r="M119"/>
    </row>
    <row r="120" spans="2:13" ht="14.25">
      <c r="B120" s="6">
        <v>82</v>
      </c>
      <c r="C120" s="56">
        <v>20140212</v>
      </c>
      <c r="D120" s="56">
        <v>13680848255</v>
      </c>
      <c r="E120" s="56" t="s">
        <v>5</v>
      </c>
      <c r="F120" s="60">
        <v>41673</v>
      </c>
      <c r="M120"/>
    </row>
    <row r="121" spans="2:13" ht="14.25">
      <c r="B121" s="6">
        <v>83</v>
      </c>
      <c r="C121" s="56">
        <v>20140212</v>
      </c>
      <c r="D121" s="56">
        <v>13711419954</v>
      </c>
      <c r="E121" s="56" t="s">
        <v>5</v>
      </c>
      <c r="F121" s="60">
        <v>41673</v>
      </c>
      <c r="M121"/>
    </row>
    <row r="122" spans="2:13" ht="14.25">
      <c r="B122" s="6">
        <v>84</v>
      </c>
      <c r="C122" s="56">
        <v>20140212</v>
      </c>
      <c r="D122" s="56">
        <v>13532817312</v>
      </c>
      <c r="E122" s="56" t="s">
        <v>5</v>
      </c>
      <c r="F122" s="60">
        <v>41673</v>
      </c>
      <c r="M122"/>
    </row>
    <row r="123" spans="2:13" ht="14.25">
      <c r="B123" s="6">
        <v>85</v>
      </c>
      <c r="C123" s="47">
        <v>20140212</v>
      </c>
      <c r="D123" s="47">
        <v>13774765889</v>
      </c>
      <c r="E123" s="47" t="s">
        <v>3</v>
      </c>
      <c r="F123" s="60">
        <v>41669</v>
      </c>
      <c r="M123"/>
    </row>
    <row r="124" spans="2:13" ht="14.25">
      <c r="B124" s="6">
        <v>86</v>
      </c>
      <c r="C124" s="56">
        <v>20140212</v>
      </c>
      <c r="D124" s="56">
        <v>18344505223</v>
      </c>
      <c r="E124" s="56" t="s">
        <v>5</v>
      </c>
      <c r="F124" s="60">
        <v>41673</v>
      </c>
      <c r="M124"/>
    </row>
    <row r="125" spans="2:13" ht="14.25">
      <c r="B125" s="6">
        <v>87</v>
      </c>
      <c r="C125" s="56">
        <v>20140212</v>
      </c>
      <c r="D125" s="56">
        <v>13717105499</v>
      </c>
      <c r="E125" s="56" t="s">
        <v>5</v>
      </c>
      <c r="F125" s="60">
        <v>41673</v>
      </c>
      <c r="M125"/>
    </row>
    <row r="126" spans="2:13" ht="14.25">
      <c r="B126" s="6">
        <v>88</v>
      </c>
      <c r="C126" s="56">
        <v>20140212</v>
      </c>
      <c r="D126" s="56">
        <v>18759463531</v>
      </c>
      <c r="E126" s="56" t="s">
        <v>3</v>
      </c>
      <c r="F126" s="60">
        <v>41669</v>
      </c>
      <c r="M126"/>
    </row>
    <row r="127" spans="2:13" ht="14.25">
      <c r="B127" s="6">
        <v>89</v>
      </c>
      <c r="C127" s="56">
        <v>20140212</v>
      </c>
      <c r="D127" s="56">
        <v>18718743911</v>
      </c>
      <c r="E127" s="56" t="s">
        <v>5</v>
      </c>
      <c r="F127" s="60">
        <v>41673</v>
      </c>
      <c r="M127"/>
    </row>
    <row r="128" spans="2:13" ht="14.25">
      <c r="B128" s="6">
        <v>90</v>
      </c>
      <c r="C128" s="56">
        <v>20140212</v>
      </c>
      <c r="D128" s="56">
        <v>13726181722</v>
      </c>
      <c r="E128" s="56" t="s">
        <v>5</v>
      </c>
      <c r="F128" s="60">
        <v>41673</v>
      </c>
      <c r="M128"/>
    </row>
    <row r="129" spans="2:13" ht="14.25">
      <c r="B129" s="6">
        <v>91</v>
      </c>
      <c r="C129" s="47">
        <v>20140213</v>
      </c>
      <c r="D129" s="47">
        <v>15875839437</v>
      </c>
      <c r="E129" s="47" t="s">
        <v>5</v>
      </c>
      <c r="F129" s="60">
        <v>41669</v>
      </c>
      <c r="M129"/>
    </row>
    <row r="130" spans="2:13" ht="14.25">
      <c r="B130" s="6">
        <v>92</v>
      </c>
      <c r="C130" s="47">
        <v>20140213</v>
      </c>
      <c r="D130" s="47">
        <v>15905966925</v>
      </c>
      <c r="E130" s="47" t="s">
        <v>3</v>
      </c>
      <c r="F130" s="60">
        <v>41669</v>
      </c>
      <c r="M130"/>
    </row>
    <row r="131" spans="2:13" ht="14.25">
      <c r="B131" s="6">
        <v>93</v>
      </c>
      <c r="C131" s="47">
        <v>20140213</v>
      </c>
      <c r="D131" s="47">
        <v>13672648911</v>
      </c>
      <c r="E131" s="47" t="s">
        <v>5</v>
      </c>
      <c r="F131" s="60">
        <v>41673</v>
      </c>
      <c r="M131"/>
    </row>
    <row r="132" spans="2:13" ht="14.25">
      <c r="B132" s="6">
        <v>94</v>
      </c>
      <c r="C132" s="47">
        <v>20140213</v>
      </c>
      <c r="D132" s="47">
        <v>13662508387</v>
      </c>
      <c r="E132" s="47" t="s">
        <v>5</v>
      </c>
      <c r="F132" s="60">
        <v>41673</v>
      </c>
      <c r="M132"/>
    </row>
    <row r="133" spans="2:13" ht="14.25">
      <c r="B133" s="6">
        <v>95</v>
      </c>
      <c r="C133" s="47">
        <v>20140214</v>
      </c>
      <c r="D133" s="47">
        <v>13686907081</v>
      </c>
      <c r="E133" s="47" t="s">
        <v>5</v>
      </c>
      <c r="F133" s="60">
        <v>41673</v>
      </c>
      <c r="M133"/>
    </row>
    <row r="134" spans="2:13" ht="14.25">
      <c r="B134" s="6">
        <v>96</v>
      </c>
      <c r="C134" s="47">
        <v>20140214</v>
      </c>
      <c r="D134" s="47">
        <v>13528595129</v>
      </c>
      <c r="E134" s="47" t="s">
        <v>5</v>
      </c>
      <c r="F134" s="60">
        <v>41673</v>
      </c>
      <c r="M134"/>
    </row>
    <row r="135" spans="2:13" ht="14.25">
      <c r="B135" s="6">
        <v>97</v>
      </c>
      <c r="C135" s="47">
        <v>20140214</v>
      </c>
      <c r="D135" s="47">
        <v>13860424671</v>
      </c>
      <c r="E135" s="47" t="s">
        <v>3</v>
      </c>
      <c r="F135" s="60">
        <v>41669</v>
      </c>
      <c r="M135"/>
    </row>
    <row r="136" spans="2:13" ht="14.25">
      <c r="B136" s="6">
        <v>98</v>
      </c>
      <c r="C136" s="47">
        <v>20140214</v>
      </c>
      <c r="D136" s="47">
        <v>13669856884</v>
      </c>
      <c r="E136" s="47" t="s">
        <v>5</v>
      </c>
      <c r="F136" s="60">
        <v>41673</v>
      </c>
      <c r="M136"/>
    </row>
    <row r="137" spans="2:13" ht="14.25">
      <c r="B137" s="6">
        <v>99</v>
      </c>
      <c r="C137" s="47">
        <v>20140214</v>
      </c>
      <c r="D137" s="47">
        <v>13662990126</v>
      </c>
      <c r="E137" s="47" t="s">
        <v>5</v>
      </c>
      <c r="F137" s="60">
        <v>41669</v>
      </c>
      <c r="M137"/>
    </row>
    <row r="138" spans="2:13" ht="14.25">
      <c r="B138" s="6">
        <v>100</v>
      </c>
      <c r="C138" s="47">
        <v>20140214</v>
      </c>
      <c r="D138" s="47">
        <v>13713378687</v>
      </c>
      <c r="E138" s="47" t="s">
        <v>5</v>
      </c>
      <c r="F138" s="60">
        <v>41669</v>
      </c>
      <c r="M138"/>
    </row>
    <row r="139" spans="2:13" ht="14.25">
      <c r="B139" s="6">
        <v>101</v>
      </c>
      <c r="C139" s="47">
        <v>20140214</v>
      </c>
      <c r="D139" s="47">
        <v>18219470436</v>
      </c>
      <c r="E139" s="47" t="s">
        <v>5</v>
      </c>
      <c r="F139" s="60">
        <v>41673</v>
      </c>
      <c r="M139"/>
    </row>
    <row r="140" spans="2:13" ht="14.25">
      <c r="B140" s="6">
        <v>102</v>
      </c>
      <c r="C140" s="47">
        <v>20140214</v>
      </c>
      <c r="D140" s="47">
        <v>13825362141</v>
      </c>
      <c r="E140" s="47" t="s">
        <v>5</v>
      </c>
      <c r="F140" s="60">
        <v>41669</v>
      </c>
      <c r="M140"/>
    </row>
    <row r="141" spans="2:13" ht="14.25">
      <c r="B141" s="6">
        <v>103</v>
      </c>
      <c r="C141" s="47">
        <v>20140215</v>
      </c>
      <c r="D141" s="47">
        <v>15158680986</v>
      </c>
      <c r="E141" s="47" t="s">
        <v>27</v>
      </c>
      <c r="F141" s="60">
        <v>41669</v>
      </c>
      <c r="M141"/>
    </row>
    <row r="142" spans="2:13" ht="14.25">
      <c r="B142" s="6">
        <v>104</v>
      </c>
      <c r="C142" s="47">
        <v>20140215</v>
      </c>
      <c r="D142" s="47">
        <v>15819912940</v>
      </c>
      <c r="E142" s="47" t="s">
        <v>5</v>
      </c>
      <c r="F142" s="60">
        <v>41669</v>
      </c>
      <c r="M142"/>
    </row>
    <row r="143" spans="2:13" ht="14.25">
      <c r="B143" s="6">
        <v>105</v>
      </c>
      <c r="C143" s="47">
        <v>20140215</v>
      </c>
      <c r="D143" s="47">
        <v>13631040823</v>
      </c>
      <c r="E143" s="47" t="s">
        <v>5</v>
      </c>
      <c r="F143" s="60">
        <v>41673</v>
      </c>
      <c r="M143"/>
    </row>
    <row r="144" spans="2:13" ht="14.25">
      <c r="B144" s="6">
        <v>106</v>
      </c>
      <c r="C144" s="47">
        <v>20140215</v>
      </c>
      <c r="D144" s="47">
        <v>13586681316</v>
      </c>
      <c r="E144" s="47" t="s">
        <v>27</v>
      </c>
      <c r="F144" s="60">
        <v>41673</v>
      </c>
      <c r="M144"/>
    </row>
    <row r="145" spans="2:13" ht="14.25">
      <c r="B145" s="6">
        <v>107</v>
      </c>
      <c r="C145" s="47">
        <v>20140215</v>
      </c>
      <c r="D145" s="47">
        <v>13957961784</v>
      </c>
      <c r="E145" s="47" t="s">
        <v>27</v>
      </c>
      <c r="F145" s="60">
        <v>41673</v>
      </c>
      <c r="M145"/>
    </row>
    <row r="146" spans="2:13" ht="14.25">
      <c r="B146" s="6">
        <v>108</v>
      </c>
      <c r="C146" s="47">
        <v>20140215</v>
      </c>
      <c r="D146" s="47">
        <v>13750694710</v>
      </c>
      <c r="E146" s="47" t="s">
        <v>27</v>
      </c>
      <c r="F146" s="60">
        <v>41673</v>
      </c>
      <c r="M146"/>
    </row>
    <row r="147" spans="2:13" ht="14.25">
      <c r="B147" s="6">
        <v>109</v>
      </c>
      <c r="C147" s="47">
        <v>20140215</v>
      </c>
      <c r="D147" s="47">
        <v>13774508483</v>
      </c>
      <c r="E147" s="47" t="s">
        <v>3</v>
      </c>
      <c r="F147" s="60">
        <v>41669</v>
      </c>
      <c r="M147"/>
    </row>
    <row r="148" spans="2:13" ht="14.25">
      <c r="B148" s="6">
        <v>110</v>
      </c>
      <c r="C148" s="47">
        <v>20140216</v>
      </c>
      <c r="D148" s="47">
        <v>13672802836</v>
      </c>
      <c r="E148" s="47" t="s">
        <v>5</v>
      </c>
      <c r="F148" s="60">
        <v>41669</v>
      </c>
      <c r="M148"/>
    </row>
    <row r="149" spans="2:13" ht="14.25">
      <c r="B149" s="6">
        <v>111</v>
      </c>
      <c r="C149" s="47">
        <v>20140216</v>
      </c>
      <c r="D149" s="47">
        <v>13905592548</v>
      </c>
      <c r="E149" s="47" t="s">
        <v>1</v>
      </c>
      <c r="F149" s="60">
        <v>41673</v>
      </c>
      <c r="M149"/>
    </row>
    <row r="150" spans="2:13" ht="14.25">
      <c r="B150" s="6">
        <v>112</v>
      </c>
      <c r="C150" s="47">
        <v>20140216</v>
      </c>
      <c r="D150" s="47">
        <v>15834829827</v>
      </c>
      <c r="E150" s="47" t="s">
        <v>12</v>
      </c>
      <c r="F150" s="60">
        <v>41673</v>
      </c>
      <c r="M150"/>
    </row>
    <row r="151" spans="2:13" ht="14.25">
      <c r="B151" s="6">
        <v>113</v>
      </c>
      <c r="C151" s="47">
        <v>20140216</v>
      </c>
      <c r="D151" s="47">
        <v>13960304558</v>
      </c>
      <c r="E151" s="47" t="s">
        <v>3</v>
      </c>
      <c r="F151" s="60">
        <v>41669</v>
      </c>
      <c r="M151"/>
    </row>
    <row r="152" spans="2:13" ht="14.25">
      <c r="B152" s="6">
        <v>114</v>
      </c>
      <c r="C152" s="47">
        <v>20140216</v>
      </c>
      <c r="D152" s="47">
        <v>13622213371</v>
      </c>
      <c r="E152" s="47" t="s">
        <v>5</v>
      </c>
      <c r="F152" s="60">
        <v>41669</v>
      </c>
      <c r="M152"/>
    </row>
    <row r="153" spans="2:13" ht="14.25">
      <c r="B153" s="6">
        <v>115</v>
      </c>
      <c r="C153" s="47">
        <v>20140216</v>
      </c>
      <c r="D153" s="47">
        <v>18776638901</v>
      </c>
      <c r="E153" s="47" t="s">
        <v>6</v>
      </c>
      <c r="F153" s="60">
        <v>41673</v>
      </c>
      <c r="M153"/>
    </row>
    <row r="154" spans="2:13" ht="14.25">
      <c r="B154" s="6">
        <v>116</v>
      </c>
      <c r="C154" s="47">
        <v>20140216</v>
      </c>
      <c r="D154" s="47">
        <v>18826958081</v>
      </c>
      <c r="E154" s="47" t="s">
        <v>5</v>
      </c>
      <c r="F154" s="60">
        <v>41673</v>
      </c>
      <c r="M154"/>
    </row>
    <row r="155" spans="2:13" ht="14.25">
      <c r="B155" s="6">
        <v>117</v>
      </c>
      <c r="C155" s="21">
        <v>20140217</v>
      </c>
      <c r="D155" s="21">
        <v>13958231270</v>
      </c>
      <c r="E155" s="21" t="s">
        <v>27</v>
      </c>
      <c r="F155" s="60">
        <v>41673</v>
      </c>
    </row>
    <row r="156" spans="2:13" ht="14.25">
      <c r="B156" s="6">
        <v>118</v>
      </c>
      <c r="C156" s="21">
        <v>20140217</v>
      </c>
      <c r="D156" s="21">
        <v>18320264826</v>
      </c>
      <c r="E156" s="21" t="s">
        <v>5</v>
      </c>
      <c r="F156" s="60">
        <v>41673</v>
      </c>
    </row>
    <row r="157" spans="2:13" ht="14.25">
      <c r="B157" s="6">
        <v>119</v>
      </c>
      <c r="C157" s="21">
        <v>20140217</v>
      </c>
      <c r="D157" s="21">
        <v>13858772204</v>
      </c>
      <c r="E157" s="21" t="s">
        <v>27</v>
      </c>
      <c r="F157" s="60">
        <v>41673</v>
      </c>
    </row>
    <row r="158" spans="2:13" ht="14.25">
      <c r="B158" s="6">
        <v>120</v>
      </c>
      <c r="C158" s="21">
        <v>20140217</v>
      </c>
      <c r="D158" s="21">
        <v>13435089684</v>
      </c>
      <c r="E158" s="21" t="s">
        <v>5</v>
      </c>
      <c r="F158" s="60">
        <v>41669</v>
      </c>
    </row>
    <row r="159" spans="2:13" ht="14.25">
      <c r="B159" s="6">
        <v>121</v>
      </c>
      <c r="C159" s="14">
        <v>20140218</v>
      </c>
      <c r="D159" s="14">
        <v>13575574106</v>
      </c>
      <c r="E159" s="14" t="s">
        <v>27</v>
      </c>
      <c r="F159" s="60">
        <v>41673</v>
      </c>
    </row>
    <row r="160" spans="2:13" ht="14.25">
      <c r="B160" s="6">
        <v>122</v>
      </c>
      <c r="C160" s="14">
        <v>20140218</v>
      </c>
      <c r="D160" s="14">
        <v>13558497119</v>
      </c>
      <c r="E160" s="14" t="s">
        <v>6</v>
      </c>
      <c r="F160" s="60">
        <v>41673</v>
      </c>
    </row>
    <row r="161" spans="2:6" ht="14.25">
      <c r="B161" s="6">
        <v>123</v>
      </c>
      <c r="C161" s="14">
        <v>20140218</v>
      </c>
      <c r="D161" s="14">
        <v>18278035876</v>
      </c>
      <c r="E161" s="14" t="s">
        <v>6</v>
      </c>
      <c r="F161" s="60">
        <v>41673</v>
      </c>
    </row>
    <row r="162" spans="2:6" ht="14.25">
      <c r="B162" s="6">
        <v>124</v>
      </c>
      <c r="C162" s="14">
        <v>20140218</v>
      </c>
      <c r="D162" s="14">
        <v>15007575387</v>
      </c>
      <c r="E162" s="14" t="s">
        <v>5</v>
      </c>
      <c r="F162" s="60">
        <v>41673</v>
      </c>
    </row>
    <row r="163" spans="2:6" ht="14.25">
      <c r="B163" s="6">
        <v>125</v>
      </c>
      <c r="C163" s="14">
        <v>20140218</v>
      </c>
      <c r="D163" s="14">
        <v>13968409311</v>
      </c>
      <c r="E163" s="14" t="s">
        <v>27</v>
      </c>
      <c r="F163" s="60">
        <v>41673</v>
      </c>
    </row>
    <row r="164" spans="2:6" ht="14.25">
      <c r="B164" s="6">
        <v>126</v>
      </c>
      <c r="C164" s="14">
        <v>20140218</v>
      </c>
      <c r="D164" s="14">
        <v>13710933926</v>
      </c>
      <c r="E164" s="14" t="s">
        <v>5</v>
      </c>
      <c r="F164" s="60">
        <v>41673</v>
      </c>
    </row>
    <row r="165" spans="2:6" ht="14.25">
      <c r="B165" s="6">
        <v>127</v>
      </c>
      <c r="C165" s="14">
        <v>20140218</v>
      </c>
      <c r="D165" s="14">
        <v>13726320521</v>
      </c>
      <c r="E165" s="14" t="s">
        <v>5</v>
      </c>
      <c r="F165" s="60">
        <v>41673</v>
      </c>
    </row>
    <row r="166" spans="2:6" ht="14.25">
      <c r="B166" s="6">
        <v>128</v>
      </c>
      <c r="C166" s="14">
        <v>20140218</v>
      </c>
      <c r="D166" s="14">
        <v>13706515031</v>
      </c>
      <c r="E166" s="14" t="s">
        <v>27</v>
      </c>
      <c r="F166" s="60">
        <v>41673</v>
      </c>
    </row>
    <row r="167" spans="2:6" ht="14.25">
      <c r="B167" s="6">
        <v>129</v>
      </c>
      <c r="C167" s="21">
        <v>20140219</v>
      </c>
      <c r="D167" s="21">
        <v>15124040836</v>
      </c>
      <c r="E167" s="21" t="s">
        <v>15</v>
      </c>
      <c r="F167" s="60">
        <v>41673</v>
      </c>
    </row>
    <row r="168" spans="2:6" ht="14.25">
      <c r="B168" s="6">
        <v>130</v>
      </c>
      <c r="C168" s="21">
        <v>20140219</v>
      </c>
      <c r="D168" s="21">
        <v>13933991149</v>
      </c>
      <c r="E168" s="21" t="s">
        <v>9</v>
      </c>
      <c r="F168" s="60">
        <v>41669</v>
      </c>
    </row>
    <row r="169" spans="2:6" ht="14.25">
      <c r="B169" s="6">
        <v>131</v>
      </c>
      <c r="C169" s="21">
        <v>20140219</v>
      </c>
      <c r="D169" s="21">
        <v>13429268901</v>
      </c>
      <c r="E169" s="21" t="s">
        <v>27</v>
      </c>
      <c r="F169" s="60">
        <v>41673</v>
      </c>
    </row>
    <row r="170" spans="2:6" ht="14.25">
      <c r="B170" s="6">
        <v>132</v>
      </c>
      <c r="C170" s="65">
        <v>20140219</v>
      </c>
      <c r="D170" s="65">
        <v>13903703553</v>
      </c>
      <c r="E170" s="65" t="s">
        <v>30</v>
      </c>
      <c r="F170" s="60">
        <v>41673</v>
      </c>
    </row>
    <row r="171" spans="2:6" ht="14.25">
      <c r="B171" s="6">
        <v>133</v>
      </c>
      <c r="C171" s="21">
        <v>20140219</v>
      </c>
      <c r="D171" s="21">
        <v>15957629046</v>
      </c>
      <c r="E171" s="21" t="s">
        <v>27</v>
      </c>
      <c r="F171" s="60">
        <v>41673</v>
      </c>
    </row>
    <row r="172" spans="2:6" ht="14.25">
      <c r="B172" s="6">
        <v>134</v>
      </c>
      <c r="C172" s="21">
        <v>20140219</v>
      </c>
      <c r="D172" s="21">
        <v>15812777808</v>
      </c>
      <c r="E172" s="21" t="s">
        <v>5</v>
      </c>
      <c r="F172" s="60">
        <v>41669</v>
      </c>
    </row>
    <row r="173" spans="2:6" ht="14.25">
      <c r="B173" s="6">
        <v>135</v>
      </c>
      <c r="C173" s="21">
        <v>20140219</v>
      </c>
      <c r="D173" s="21">
        <v>13692746453</v>
      </c>
      <c r="E173" s="21" t="s">
        <v>5</v>
      </c>
      <c r="F173" s="60">
        <v>41673</v>
      </c>
    </row>
    <row r="174" spans="2:6" ht="14.25">
      <c r="B174" s="6">
        <v>136</v>
      </c>
      <c r="C174" s="21">
        <v>20140219</v>
      </c>
      <c r="D174" s="21">
        <v>15113974852</v>
      </c>
      <c r="E174" s="21" t="s">
        <v>5</v>
      </c>
      <c r="F174" s="60">
        <v>41673</v>
      </c>
    </row>
    <row r="175" spans="2:6" ht="14.25">
      <c r="B175" s="6">
        <v>137</v>
      </c>
      <c r="C175" s="71">
        <v>20140220</v>
      </c>
      <c r="D175" s="71">
        <v>13459560591</v>
      </c>
      <c r="E175" s="71" t="s">
        <v>3</v>
      </c>
      <c r="F175" s="60">
        <v>41669</v>
      </c>
    </row>
    <row r="176" spans="2:6" ht="14.25">
      <c r="B176" s="6">
        <v>138</v>
      </c>
      <c r="C176" s="71">
        <v>20140220</v>
      </c>
      <c r="D176" s="71">
        <v>13542346691</v>
      </c>
      <c r="E176" s="71" t="s">
        <v>5</v>
      </c>
      <c r="F176" s="60">
        <v>41669</v>
      </c>
    </row>
    <row r="177" spans="2:6" ht="14.25">
      <c r="B177" s="6">
        <v>139</v>
      </c>
      <c r="C177" s="71">
        <v>20140220</v>
      </c>
      <c r="D177" s="71">
        <v>13676290322</v>
      </c>
      <c r="E177" s="71" t="s">
        <v>5</v>
      </c>
      <c r="F177" s="60">
        <v>41669</v>
      </c>
    </row>
    <row r="178" spans="2:6" ht="15" thickBot="1">
      <c r="B178" s="6">
        <v>140</v>
      </c>
      <c r="C178" s="71">
        <v>20140220</v>
      </c>
      <c r="D178" s="71">
        <v>13527820538</v>
      </c>
      <c r="E178" s="71" t="s">
        <v>5</v>
      </c>
      <c r="F178" s="60">
        <v>41669</v>
      </c>
    </row>
    <row r="179" spans="2:6" ht="15" thickBot="1">
      <c r="B179" s="98">
        <v>141</v>
      </c>
      <c r="C179" s="120">
        <v>20140221</v>
      </c>
      <c r="D179" s="120">
        <v>13840400367</v>
      </c>
      <c r="E179" s="123" t="s">
        <v>15</v>
      </c>
      <c r="F179" s="60">
        <v>41673</v>
      </c>
    </row>
    <row r="180" spans="2:6" ht="15" thickBot="1">
      <c r="B180" s="98">
        <v>142</v>
      </c>
      <c r="C180" s="119">
        <v>20140221</v>
      </c>
      <c r="D180" s="119">
        <v>15917928011</v>
      </c>
      <c r="E180" s="122" t="s">
        <v>5</v>
      </c>
      <c r="F180" s="60">
        <v>41674</v>
      </c>
    </row>
    <row r="181" spans="2:6" ht="15" thickBot="1">
      <c r="B181" s="98">
        <v>143</v>
      </c>
      <c r="C181" s="118">
        <v>20140221</v>
      </c>
      <c r="D181" s="118">
        <v>15259786012</v>
      </c>
      <c r="E181" s="121" t="s">
        <v>3</v>
      </c>
      <c r="F181" s="60">
        <v>41669</v>
      </c>
    </row>
    <row r="182" spans="2:6" ht="15" thickBot="1">
      <c r="B182" s="98">
        <v>144</v>
      </c>
      <c r="C182" s="119">
        <v>20140221</v>
      </c>
      <c r="D182" s="119">
        <v>15700159413</v>
      </c>
      <c r="E182" s="122" t="s">
        <v>27</v>
      </c>
      <c r="F182" s="60">
        <v>41674</v>
      </c>
    </row>
    <row r="183" spans="2:6" ht="15" thickBot="1">
      <c r="B183" s="98">
        <v>145</v>
      </c>
      <c r="C183" s="118">
        <v>20140221</v>
      </c>
      <c r="D183" s="118">
        <v>18778723912</v>
      </c>
      <c r="E183" s="121" t="s">
        <v>6</v>
      </c>
      <c r="F183" s="60">
        <v>41675</v>
      </c>
    </row>
    <row r="184" spans="2:6" ht="15" thickBot="1">
      <c r="B184" s="98">
        <v>146</v>
      </c>
      <c r="C184" s="119">
        <v>20140221</v>
      </c>
      <c r="D184" s="119">
        <v>13737497828</v>
      </c>
      <c r="E184" s="122" t="s">
        <v>6</v>
      </c>
      <c r="F184" s="60">
        <v>41676</v>
      </c>
    </row>
    <row r="185" spans="2:6" ht="15" thickBot="1">
      <c r="B185" s="98">
        <v>147</v>
      </c>
      <c r="C185" s="118">
        <v>20140222</v>
      </c>
      <c r="D185" s="118">
        <v>13710847422</v>
      </c>
      <c r="E185" s="121" t="s">
        <v>5</v>
      </c>
      <c r="F185" s="60">
        <v>41669</v>
      </c>
    </row>
    <row r="186" spans="2:6" ht="15" thickBot="1">
      <c r="B186" s="98">
        <v>148</v>
      </c>
      <c r="C186" s="119">
        <v>20140222</v>
      </c>
      <c r="D186" s="119">
        <v>15898025848</v>
      </c>
      <c r="E186" s="122" t="s">
        <v>15</v>
      </c>
      <c r="F186" s="60">
        <v>41674</v>
      </c>
    </row>
    <row r="187" spans="2:6" ht="15" thickBot="1">
      <c r="B187" s="98">
        <v>149</v>
      </c>
      <c r="C187" s="118">
        <v>20140222</v>
      </c>
      <c r="D187" s="118">
        <v>13726639500</v>
      </c>
      <c r="E187" s="121" t="s">
        <v>5</v>
      </c>
      <c r="F187" s="60">
        <v>41669</v>
      </c>
    </row>
    <row r="188" spans="2:6" ht="15" thickBot="1">
      <c r="B188" s="98">
        <v>150</v>
      </c>
      <c r="C188" s="119">
        <v>20140222</v>
      </c>
      <c r="D188" s="119">
        <v>18278319917</v>
      </c>
      <c r="E188" s="122" t="s">
        <v>6</v>
      </c>
      <c r="F188" s="60">
        <v>41674</v>
      </c>
    </row>
    <row r="189" spans="2:6" ht="15" thickBot="1">
      <c r="B189" s="98">
        <v>151</v>
      </c>
      <c r="C189" s="118">
        <v>20140223</v>
      </c>
      <c r="D189" s="118">
        <v>15055403866</v>
      </c>
      <c r="E189" s="121" t="s">
        <v>1</v>
      </c>
      <c r="F189" s="60">
        <v>41675</v>
      </c>
    </row>
    <row r="190" spans="2:6" ht="15" thickBot="1">
      <c r="B190" s="98">
        <v>152</v>
      </c>
      <c r="C190" s="119">
        <v>20140223</v>
      </c>
      <c r="D190" s="119">
        <v>18791630759</v>
      </c>
      <c r="E190" s="122" t="s">
        <v>21</v>
      </c>
      <c r="F190" s="60">
        <v>41676</v>
      </c>
    </row>
    <row r="191" spans="2:6" ht="15" thickBot="1">
      <c r="B191" s="98">
        <v>153</v>
      </c>
      <c r="C191" s="118">
        <v>20140223</v>
      </c>
      <c r="D191" s="118">
        <v>15818186853</v>
      </c>
      <c r="E191" s="121" t="s">
        <v>5</v>
      </c>
      <c r="F191" s="60">
        <v>41677</v>
      </c>
    </row>
    <row r="192" spans="2:6" ht="15" thickBot="1">
      <c r="B192" s="98">
        <v>154</v>
      </c>
      <c r="C192" s="119">
        <v>20140223</v>
      </c>
      <c r="D192" s="119">
        <v>18877548212</v>
      </c>
      <c r="E192" s="122" t="s">
        <v>6</v>
      </c>
      <c r="F192" s="60">
        <v>41678</v>
      </c>
    </row>
    <row r="193" spans="2:13" ht="15" thickBot="1">
      <c r="B193" s="98">
        <v>155</v>
      </c>
      <c r="C193" s="118">
        <v>20140223</v>
      </c>
      <c r="D193" s="118">
        <v>15991496271</v>
      </c>
      <c r="E193" s="121" t="s">
        <v>21</v>
      </c>
      <c r="F193" s="60">
        <v>41679</v>
      </c>
    </row>
    <row r="194" spans="2:13" ht="15" thickBot="1">
      <c r="B194" s="98">
        <v>156</v>
      </c>
      <c r="C194" s="119">
        <v>20140223</v>
      </c>
      <c r="D194" s="119">
        <v>15812340838</v>
      </c>
      <c r="E194" s="122" t="s">
        <v>5</v>
      </c>
      <c r="F194" s="60">
        <v>41669</v>
      </c>
    </row>
    <row r="195" spans="2:13" ht="15" thickBot="1">
      <c r="B195" s="98">
        <v>157</v>
      </c>
      <c r="C195" s="118">
        <v>20140223</v>
      </c>
      <c r="D195" s="118">
        <v>13632475852</v>
      </c>
      <c r="E195" s="121" t="s">
        <v>5</v>
      </c>
      <c r="F195" s="60">
        <v>41679</v>
      </c>
    </row>
    <row r="196" spans="2:13" ht="14.25">
      <c r="B196" s="98">
        <v>158</v>
      </c>
      <c r="C196" s="179">
        <v>20140224</v>
      </c>
      <c r="D196" s="179">
        <v>13558291954</v>
      </c>
      <c r="E196" s="184" t="s">
        <v>6</v>
      </c>
      <c r="F196" s="60">
        <v>41680</v>
      </c>
      <c r="J196" s="38"/>
      <c r="M196"/>
    </row>
    <row r="197" spans="2:13" ht="14.25">
      <c r="B197" s="98">
        <v>159</v>
      </c>
      <c r="C197" s="180">
        <v>20140224</v>
      </c>
      <c r="D197" s="180">
        <v>13575706504</v>
      </c>
      <c r="E197" s="185" t="s">
        <v>27</v>
      </c>
      <c r="F197" s="60">
        <v>41681</v>
      </c>
      <c r="J197" s="38"/>
      <c r="M197"/>
    </row>
    <row r="198" spans="2:13" ht="14.25">
      <c r="B198" s="98">
        <v>160</v>
      </c>
      <c r="C198" s="181">
        <v>20140224</v>
      </c>
      <c r="D198" s="181">
        <v>13729346155</v>
      </c>
      <c r="E198" s="186" t="s">
        <v>5</v>
      </c>
      <c r="F198" s="60">
        <v>41682</v>
      </c>
      <c r="J198" s="38"/>
      <c r="M198"/>
    </row>
    <row r="199" spans="2:13" ht="14.25">
      <c r="B199" s="98">
        <v>161</v>
      </c>
      <c r="C199" s="180">
        <v>20140224</v>
      </c>
      <c r="D199" s="180">
        <v>13737261915</v>
      </c>
      <c r="E199" s="185" t="s">
        <v>6</v>
      </c>
      <c r="F199" s="60">
        <v>41683</v>
      </c>
      <c r="J199" s="38"/>
      <c r="M199"/>
    </row>
    <row r="200" spans="2:13" ht="14.25">
      <c r="B200" s="98">
        <v>162</v>
      </c>
      <c r="C200" s="182">
        <v>20140224</v>
      </c>
      <c r="D200" s="182">
        <v>13757057747</v>
      </c>
      <c r="E200" s="187" t="s">
        <v>27</v>
      </c>
      <c r="F200" s="60">
        <v>41684</v>
      </c>
      <c r="J200" s="38"/>
      <c r="M200"/>
    </row>
    <row r="201" spans="2:13" ht="14.25">
      <c r="B201" s="98">
        <v>163</v>
      </c>
      <c r="C201" s="180">
        <v>20140224</v>
      </c>
      <c r="D201" s="180">
        <v>13877815202</v>
      </c>
      <c r="E201" s="185" t="s">
        <v>6</v>
      </c>
      <c r="F201" s="60">
        <v>41685</v>
      </c>
      <c r="J201" s="38"/>
      <c r="M201"/>
    </row>
    <row r="202" spans="2:13" ht="14.25">
      <c r="B202" s="98">
        <v>164</v>
      </c>
      <c r="C202" s="179">
        <v>20140224</v>
      </c>
      <c r="D202" s="179">
        <v>15042807435</v>
      </c>
      <c r="E202" s="184" t="s">
        <v>15</v>
      </c>
      <c r="F202" s="60">
        <v>41686</v>
      </c>
      <c r="J202" s="38"/>
      <c r="M202"/>
    </row>
    <row r="203" spans="2:13" ht="14.25">
      <c r="B203" s="98">
        <v>165</v>
      </c>
      <c r="C203" s="179">
        <v>20140224</v>
      </c>
      <c r="D203" s="179">
        <v>15042982755</v>
      </c>
      <c r="E203" s="184" t="s">
        <v>15</v>
      </c>
      <c r="F203" s="60">
        <v>41687</v>
      </c>
      <c r="J203" s="38"/>
      <c r="M203"/>
    </row>
    <row r="204" spans="2:13" ht="14.25">
      <c r="B204" s="98">
        <v>166</v>
      </c>
      <c r="C204" s="183">
        <v>20140224</v>
      </c>
      <c r="D204" s="183">
        <v>18220699791</v>
      </c>
      <c r="E204" s="188" t="s">
        <v>21</v>
      </c>
      <c r="F204" s="60">
        <v>41688</v>
      </c>
      <c r="J204" s="38"/>
      <c r="M204"/>
    </row>
    <row r="205" spans="2:13" ht="14.25">
      <c r="B205" s="98">
        <v>167</v>
      </c>
      <c r="C205" s="180">
        <v>20140225</v>
      </c>
      <c r="D205" s="180">
        <v>13428401948</v>
      </c>
      <c r="E205" s="185" t="s">
        <v>5</v>
      </c>
      <c r="F205" s="60">
        <v>41689</v>
      </c>
    </row>
    <row r="206" spans="2:13" ht="14.25">
      <c r="B206" s="98">
        <v>168</v>
      </c>
      <c r="C206" s="180">
        <v>20140225</v>
      </c>
      <c r="D206" s="180">
        <v>13542421165</v>
      </c>
      <c r="E206" s="185" t="s">
        <v>5</v>
      </c>
      <c r="F206" s="60">
        <v>41690</v>
      </c>
    </row>
    <row r="207" spans="2:13" ht="14.25">
      <c r="B207" s="98">
        <v>169</v>
      </c>
      <c r="C207" s="179">
        <v>20140225</v>
      </c>
      <c r="D207" s="179">
        <v>13543248662</v>
      </c>
      <c r="E207" s="184" t="s">
        <v>5</v>
      </c>
      <c r="F207" s="60">
        <v>41669</v>
      </c>
    </row>
    <row r="208" spans="2:13" ht="14.25">
      <c r="B208" s="98">
        <v>170</v>
      </c>
      <c r="C208" s="180">
        <v>20140225</v>
      </c>
      <c r="D208" s="180">
        <v>13635265652</v>
      </c>
      <c r="E208" s="185" t="s">
        <v>3</v>
      </c>
      <c r="F208" s="60">
        <v>41669</v>
      </c>
    </row>
    <row r="209" spans="2:6" ht="14.25">
      <c r="B209" s="98">
        <v>171</v>
      </c>
      <c r="C209" s="180">
        <v>20140225</v>
      </c>
      <c r="D209" s="180">
        <v>13662819203</v>
      </c>
      <c r="E209" s="185" t="s">
        <v>5</v>
      </c>
      <c r="F209" s="60">
        <v>41689</v>
      </c>
    </row>
    <row r="210" spans="2:6" ht="14.25">
      <c r="B210" s="98">
        <v>172</v>
      </c>
      <c r="C210" s="180">
        <v>20140225</v>
      </c>
      <c r="D210" s="180">
        <v>13695533389</v>
      </c>
      <c r="E210" s="185" t="s">
        <v>1</v>
      </c>
      <c r="F210" s="60">
        <v>41689</v>
      </c>
    </row>
    <row r="211" spans="2:6" ht="14.25">
      <c r="B211" s="98">
        <v>173</v>
      </c>
      <c r="C211" s="179">
        <v>20140225</v>
      </c>
      <c r="D211" s="179">
        <v>13822076790</v>
      </c>
      <c r="E211" s="184" t="s">
        <v>5</v>
      </c>
      <c r="F211" s="60">
        <v>41669</v>
      </c>
    </row>
    <row r="212" spans="2:6" ht="14.25">
      <c r="B212" s="98">
        <v>174</v>
      </c>
      <c r="C212" s="183">
        <v>20140225</v>
      </c>
      <c r="D212" s="183">
        <v>15055403866</v>
      </c>
      <c r="E212" s="188" t="s">
        <v>1</v>
      </c>
      <c r="F212" s="60">
        <v>41689</v>
      </c>
    </row>
    <row r="213" spans="2:6" ht="14.25">
      <c r="B213" s="98">
        <v>175</v>
      </c>
      <c r="C213" s="179">
        <v>20140225</v>
      </c>
      <c r="D213" s="179">
        <v>15878040243</v>
      </c>
      <c r="E213" s="184" t="s">
        <v>6</v>
      </c>
      <c r="F213" s="60">
        <v>41689</v>
      </c>
    </row>
    <row r="214" spans="2:6" ht="15" thickBot="1">
      <c r="B214" s="98">
        <v>176</v>
      </c>
      <c r="C214" s="182">
        <v>20140225</v>
      </c>
      <c r="D214" s="182">
        <v>18791630759</v>
      </c>
      <c r="E214" s="187" t="s">
        <v>21</v>
      </c>
      <c r="F214" s="60">
        <v>41689</v>
      </c>
    </row>
    <row r="215" spans="2:6" ht="15" thickBot="1">
      <c r="B215" s="98">
        <v>177</v>
      </c>
      <c r="C215" s="241">
        <v>20140226</v>
      </c>
      <c r="D215" s="241">
        <v>13538363823</v>
      </c>
      <c r="E215" s="244" t="s">
        <v>5</v>
      </c>
      <c r="F215" s="60">
        <v>41669</v>
      </c>
    </row>
    <row r="216" spans="2:6" ht="15" thickBot="1">
      <c r="B216" s="98">
        <v>178</v>
      </c>
      <c r="C216" s="239">
        <v>20140226</v>
      </c>
      <c r="D216" s="239">
        <v>13620038642</v>
      </c>
      <c r="E216" s="242" t="s">
        <v>5</v>
      </c>
      <c r="F216" s="60">
        <v>41669</v>
      </c>
    </row>
    <row r="217" spans="2:6" ht="15" thickBot="1">
      <c r="B217" s="98">
        <v>179</v>
      </c>
      <c r="C217" s="240">
        <v>20140226</v>
      </c>
      <c r="D217" s="240">
        <v>13634921331</v>
      </c>
      <c r="E217" s="243" t="s">
        <v>15</v>
      </c>
      <c r="F217" s="60">
        <v>41689</v>
      </c>
    </row>
    <row r="218" spans="2:6" ht="15" thickBot="1">
      <c r="B218" s="98">
        <v>180</v>
      </c>
      <c r="C218" s="240">
        <v>20140226</v>
      </c>
      <c r="D218" s="240">
        <v>13750813906</v>
      </c>
      <c r="E218" s="243" t="s">
        <v>27</v>
      </c>
      <c r="F218" s="60">
        <v>41689</v>
      </c>
    </row>
    <row r="219" spans="2:6" ht="15" thickBot="1">
      <c r="B219" s="98">
        <v>181</v>
      </c>
      <c r="C219" s="240">
        <v>20140226</v>
      </c>
      <c r="D219" s="240">
        <v>13859683566</v>
      </c>
      <c r="E219" s="243" t="s">
        <v>3</v>
      </c>
      <c r="F219" s="60">
        <v>41669</v>
      </c>
    </row>
    <row r="220" spans="2:6" ht="15" thickBot="1">
      <c r="B220" s="98">
        <v>182</v>
      </c>
      <c r="C220" s="239">
        <v>20140226</v>
      </c>
      <c r="D220" s="239">
        <v>13959711613</v>
      </c>
      <c r="E220" s="242" t="s">
        <v>3</v>
      </c>
      <c r="F220" s="60">
        <v>41669</v>
      </c>
    </row>
    <row r="221" spans="2:6" ht="15" thickBot="1">
      <c r="B221" s="98">
        <v>183</v>
      </c>
      <c r="C221" s="239">
        <v>20140226</v>
      </c>
      <c r="D221" s="239">
        <v>15115561605</v>
      </c>
      <c r="E221" s="242" t="s">
        <v>11</v>
      </c>
      <c r="F221" s="60">
        <v>41689</v>
      </c>
    </row>
    <row r="222" spans="2:6" ht="15" thickBot="1">
      <c r="B222" s="98">
        <v>184</v>
      </c>
      <c r="C222" s="240">
        <v>20140226</v>
      </c>
      <c r="D222" s="240">
        <v>15207588713</v>
      </c>
      <c r="E222" s="243" t="s">
        <v>5</v>
      </c>
      <c r="F222" s="60">
        <v>41689</v>
      </c>
    </row>
    <row r="223" spans="2:6" ht="15" thickBot="1">
      <c r="B223" s="98">
        <v>185</v>
      </c>
      <c r="C223" s="239">
        <v>20140226</v>
      </c>
      <c r="D223" s="239">
        <v>15259899790</v>
      </c>
      <c r="E223" s="242" t="s">
        <v>3</v>
      </c>
      <c r="F223" s="60">
        <v>41669</v>
      </c>
    </row>
    <row r="224" spans="2:6" ht="15" thickBot="1">
      <c r="B224" s="98">
        <v>186</v>
      </c>
      <c r="C224" s="240">
        <v>20140226</v>
      </c>
      <c r="D224" s="240">
        <v>18768525669</v>
      </c>
      <c r="E224" s="243" t="s">
        <v>27</v>
      </c>
      <c r="F224" s="60">
        <v>41689</v>
      </c>
    </row>
    <row r="225" spans="2:13" ht="15" thickBot="1">
      <c r="B225" s="98">
        <v>187</v>
      </c>
      <c r="C225" s="239">
        <v>20140226</v>
      </c>
      <c r="D225" s="239">
        <v>18858976365</v>
      </c>
      <c r="E225" s="242" t="s">
        <v>27</v>
      </c>
      <c r="F225" s="60">
        <v>41689</v>
      </c>
    </row>
    <row r="226" spans="2:13" ht="15" thickBot="1">
      <c r="B226" s="98">
        <v>188</v>
      </c>
      <c r="C226" s="278">
        <v>20140227</v>
      </c>
      <c r="D226" s="278">
        <v>13411619086</v>
      </c>
      <c r="E226" s="278" t="s">
        <v>5</v>
      </c>
      <c r="F226" s="60">
        <v>41669</v>
      </c>
      <c r="L226" s="38"/>
      <c r="M226"/>
    </row>
    <row r="227" spans="2:13" ht="15" thickBot="1">
      <c r="B227" s="98">
        <v>189</v>
      </c>
      <c r="C227" s="280">
        <v>20140227</v>
      </c>
      <c r="D227" s="280">
        <v>13570537920</v>
      </c>
      <c r="E227" s="280" t="s">
        <v>5</v>
      </c>
      <c r="F227" s="60">
        <v>41689</v>
      </c>
      <c r="L227" s="38"/>
      <c r="M227"/>
    </row>
    <row r="228" spans="2:13" ht="15" thickBot="1">
      <c r="B228" s="98">
        <v>190</v>
      </c>
      <c r="C228" s="279">
        <v>20140227</v>
      </c>
      <c r="D228" s="279">
        <v>13590825300</v>
      </c>
      <c r="E228" s="279" t="s">
        <v>5</v>
      </c>
      <c r="F228" s="60">
        <v>41669</v>
      </c>
      <c r="L228" s="38"/>
      <c r="M228"/>
    </row>
    <row r="229" spans="2:13" ht="15" thickBot="1">
      <c r="B229" s="98">
        <v>191</v>
      </c>
      <c r="C229" s="279">
        <v>20140227</v>
      </c>
      <c r="D229" s="279">
        <v>13827256839</v>
      </c>
      <c r="E229" s="279" t="s">
        <v>5</v>
      </c>
      <c r="F229" s="60">
        <v>41670</v>
      </c>
      <c r="L229" s="38"/>
      <c r="M229"/>
    </row>
    <row r="230" spans="2:13" ht="15" thickBot="1">
      <c r="B230" s="98">
        <v>192</v>
      </c>
      <c r="C230" s="279">
        <v>20140227</v>
      </c>
      <c r="D230" s="279">
        <v>13941704828</v>
      </c>
      <c r="E230" s="279" t="s">
        <v>15</v>
      </c>
      <c r="F230" s="60">
        <v>41689</v>
      </c>
      <c r="L230" s="38"/>
      <c r="M230"/>
    </row>
    <row r="231" spans="2:13" ht="15" thickBot="1">
      <c r="B231" s="98">
        <v>193</v>
      </c>
      <c r="C231" s="280">
        <v>20140227</v>
      </c>
      <c r="D231" s="280">
        <v>15913854671</v>
      </c>
      <c r="E231" s="280" t="s">
        <v>5</v>
      </c>
      <c r="F231" s="60">
        <v>41689</v>
      </c>
      <c r="L231" s="38"/>
      <c r="M231"/>
    </row>
    <row r="232" spans="2:13" ht="15" thickBot="1">
      <c r="B232" s="98">
        <v>194</v>
      </c>
      <c r="C232" s="279">
        <v>20140227</v>
      </c>
      <c r="D232" s="279">
        <v>15989215460</v>
      </c>
      <c r="E232" s="279" t="s">
        <v>5</v>
      </c>
      <c r="F232" s="60">
        <v>41670</v>
      </c>
      <c r="L232" s="38"/>
      <c r="M232"/>
    </row>
    <row r="233" spans="2:13" ht="15" thickBot="1">
      <c r="B233" s="98">
        <v>195</v>
      </c>
      <c r="C233" s="279">
        <v>20140227</v>
      </c>
      <c r="D233" s="279">
        <v>18277314557</v>
      </c>
      <c r="E233" s="279" t="s">
        <v>6</v>
      </c>
      <c r="F233" s="60">
        <v>41689</v>
      </c>
      <c r="L233" s="38"/>
      <c r="M233"/>
    </row>
    <row r="234" spans="2:13" ht="15" thickBot="1">
      <c r="B234" s="98">
        <v>196</v>
      </c>
      <c r="C234" s="280">
        <v>20140227</v>
      </c>
      <c r="D234" s="280">
        <v>18292534249</v>
      </c>
      <c r="E234" s="280" t="s">
        <v>21</v>
      </c>
      <c r="F234" s="60">
        <v>41689</v>
      </c>
      <c r="L234" s="38"/>
      <c r="M234"/>
    </row>
    <row r="235" spans="2:13" ht="15" thickBot="1">
      <c r="B235" s="98">
        <v>197</v>
      </c>
      <c r="C235" s="280">
        <v>20140227</v>
      </c>
      <c r="D235" s="280">
        <v>18729740241</v>
      </c>
      <c r="E235" s="280" t="s">
        <v>21</v>
      </c>
      <c r="F235" s="60">
        <v>41690</v>
      </c>
      <c r="L235" s="38"/>
      <c r="M235"/>
    </row>
    <row r="236" spans="2:13" ht="15" thickBot="1">
      <c r="B236" s="98">
        <v>198</v>
      </c>
      <c r="C236" s="279">
        <v>20140227</v>
      </c>
      <c r="D236" s="279">
        <v>18820947680</v>
      </c>
      <c r="E236" s="279" t="s">
        <v>5</v>
      </c>
      <c r="F236" s="60">
        <v>41691</v>
      </c>
      <c r="L236" s="38"/>
      <c r="M236"/>
    </row>
    <row r="237" spans="2:13" ht="15" thickBot="1">
      <c r="B237" s="98">
        <v>199</v>
      </c>
      <c r="C237" s="281">
        <v>20140228</v>
      </c>
      <c r="D237" s="281">
        <v>13423056689</v>
      </c>
      <c r="E237" s="281" t="s">
        <v>5</v>
      </c>
      <c r="F237" s="60">
        <v>41692</v>
      </c>
      <c r="L237" s="38"/>
      <c r="M237"/>
    </row>
    <row r="238" spans="2:13" ht="15" thickBot="1">
      <c r="B238" s="98">
        <v>200</v>
      </c>
      <c r="C238" s="282">
        <v>20140228</v>
      </c>
      <c r="D238" s="282">
        <v>13471895647</v>
      </c>
      <c r="E238" s="282" t="s">
        <v>6</v>
      </c>
      <c r="F238" s="60">
        <v>41693</v>
      </c>
      <c r="L238" s="38"/>
      <c r="M238"/>
    </row>
    <row r="239" spans="2:13" ht="15" thickBot="1">
      <c r="B239" s="98">
        <v>201</v>
      </c>
      <c r="C239" s="282">
        <v>20140228</v>
      </c>
      <c r="D239" s="282">
        <v>13554804219</v>
      </c>
      <c r="E239" s="282" t="s">
        <v>5</v>
      </c>
      <c r="F239" s="60">
        <v>41694</v>
      </c>
      <c r="L239" s="38"/>
      <c r="M239"/>
    </row>
    <row r="240" spans="2:13" ht="15" thickBot="1">
      <c r="B240" s="98">
        <v>202</v>
      </c>
      <c r="C240" s="281">
        <v>20140228</v>
      </c>
      <c r="D240" s="281">
        <v>13588324966</v>
      </c>
      <c r="E240" s="281" t="s">
        <v>27</v>
      </c>
      <c r="F240" s="60">
        <v>41695</v>
      </c>
      <c r="L240" s="38"/>
      <c r="M240"/>
    </row>
    <row r="241" spans="2:13" ht="15" thickBot="1">
      <c r="B241" s="98">
        <v>203</v>
      </c>
      <c r="C241" s="282">
        <v>20140228</v>
      </c>
      <c r="D241" s="282">
        <v>13891838407</v>
      </c>
      <c r="E241" s="282" t="s">
        <v>21</v>
      </c>
      <c r="F241" s="60">
        <v>41696</v>
      </c>
      <c r="L241" s="38"/>
      <c r="M241"/>
    </row>
    <row r="242" spans="2:13" ht="15" thickBot="1">
      <c r="B242" s="98">
        <v>204</v>
      </c>
      <c r="C242" s="282">
        <v>20140228</v>
      </c>
      <c r="D242" s="282">
        <v>18776460664</v>
      </c>
      <c r="E242" s="282" t="s">
        <v>6</v>
      </c>
      <c r="F242" s="60">
        <v>41697</v>
      </c>
      <c r="L242" s="38"/>
      <c r="M242"/>
    </row>
  </sheetData>
  <mergeCells count="2">
    <mergeCell ref="B1:F1"/>
    <mergeCell ref="I1:M1"/>
  </mergeCells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80"/>
  <sheetViews>
    <sheetView topLeftCell="A16" workbookViewId="0">
      <selection activeCell="N16" sqref="N16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124</v>
      </c>
      <c r="C1" s="298"/>
      <c r="D1" s="298"/>
      <c r="E1" s="298"/>
      <c r="F1" s="299"/>
      <c r="H1" s="30" t="s">
        <v>116</v>
      </c>
      <c r="I1" s="297" t="s">
        <v>124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非包月付费用户数!S3</f>
        <v>616</v>
      </c>
      <c r="C3" s="99">
        <v>0</v>
      </c>
      <c r="D3" s="45">
        <f>COUNTIFS(E39:E400,"安徽",F39:F400,"&gt;2014-1-31")</f>
        <v>0</v>
      </c>
      <c r="E3" s="40">
        <f>COUNTIFS(E39:E400,"安徽",F39:F400,"&lt;=2014-1-31")</f>
        <v>6</v>
      </c>
      <c r="F3" s="31">
        <f>D3/B3*10000</f>
        <v>0</v>
      </c>
      <c r="H3" s="28" t="s">
        <v>1</v>
      </c>
      <c r="I3" s="41">
        <f>B3</f>
        <v>616</v>
      </c>
      <c r="J3" s="99">
        <v>0</v>
      </c>
      <c r="K3" s="45">
        <f>COUNTIFS(K39:K150,"安徽",L39:L150,"&gt;2014-1-31")</f>
        <v>0</v>
      </c>
      <c r="L3" s="40">
        <f>COUNTIFS(K39:K150,"安徽",L39:L150,"&lt;=2014-1-31")</f>
        <v>3</v>
      </c>
      <c r="M3" s="31">
        <f>K3/I3*10000</f>
        <v>0</v>
      </c>
    </row>
    <row r="4" spans="1:13" ht="15" customHeight="1">
      <c r="A4" s="28" t="s">
        <v>2</v>
      </c>
      <c r="B4" s="41">
        <f>非包月付费用户数!S4</f>
        <v>2</v>
      </c>
      <c r="C4" s="99">
        <v>0</v>
      </c>
      <c r="D4" s="45">
        <f>COUNTIFS(E39:E400,"北京",F39:F400,"&gt;2014-1-31")</f>
        <v>0</v>
      </c>
      <c r="E4" s="40">
        <f>COUNTIFS(E39:E400,"北京",F39:F400,"&lt;=2014-1-31")</f>
        <v>0</v>
      </c>
      <c r="F4" s="31">
        <f>IF(ISERROR(D4/B4)=TRUE,0,D4/B4)*10000</f>
        <v>0</v>
      </c>
      <c r="H4" s="28" t="s">
        <v>2</v>
      </c>
      <c r="I4" s="41">
        <f t="shared" ref="I4:I34" si="0">B4</f>
        <v>2</v>
      </c>
      <c r="J4" s="99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非包月付费用户数!S5</f>
        <v>27809</v>
      </c>
      <c r="C5" s="99">
        <v>48</v>
      </c>
      <c r="D5" s="45">
        <f>COUNTIFS(E39:E400,"福建",F39:F400,"&gt;2014-1-31")</f>
        <v>51</v>
      </c>
      <c r="E5" s="40">
        <f>COUNTIFS(E39:E400,"福建",F39:F400,"&lt;=2014-1-31")</f>
        <v>0</v>
      </c>
      <c r="F5" s="31">
        <f>IF(ISERROR(D5/B5)=TRUE,0,D5/B5)*10000</f>
        <v>18.339386529540796</v>
      </c>
      <c r="H5" s="28" t="s">
        <v>3</v>
      </c>
      <c r="I5" s="41">
        <f t="shared" si="0"/>
        <v>27809</v>
      </c>
      <c r="J5" s="99">
        <v>4</v>
      </c>
      <c r="K5" s="45">
        <f>COUNTIFS(K39:K150,"福建",L39:L150,"&gt;2014-1-31")</f>
        <v>4</v>
      </c>
      <c r="L5" s="40">
        <f>COUNTIFS(K39:K150,"福建",L39:L150,"&lt;=2014-1-31")</f>
        <v>0</v>
      </c>
      <c r="M5" s="31">
        <f>IF(ISERROR(K5/I5)=TRUE,0,K5/I5)*10000</f>
        <v>1.4383832572188859</v>
      </c>
    </row>
    <row r="6" spans="1:13" ht="15" customHeight="1">
      <c r="A6" s="28" t="s">
        <v>4</v>
      </c>
      <c r="B6" s="41">
        <f>非包月付费用户数!S6</f>
        <v>0</v>
      </c>
      <c r="C6" s="99">
        <v>0</v>
      </c>
      <c r="D6" s="45">
        <f>COUNTIFS(E39:E400,"甘肃",F39:F400,"&gt;2014-1-31")</f>
        <v>0</v>
      </c>
      <c r="E6" s="40">
        <f>COUNTIFS(E39:E400,"甘肃",F39:F400,"&lt;=2014-1-31")</f>
        <v>0</v>
      </c>
      <c r="F6" s="31">
        <f t="shared" ref="F6:F33" si="1">IF(ISERROR(D6/B6)=TRUE,0,D6/B6)*10000</f>
        <v>0</v>
      </c>
      <c r="H6" s="28" t="s">
        <v>4</v>
      </c>
      <c r="I6" s="41">
        <f t="shared" si="0"/>
        <v>0</v>
      </c>
      <c r="J6" s="99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非包月付费用户数!S7</f>
        <v>24165</v>
      </c>
      <c r="C7" s="99">
        <v>140</v>
      </c>
      <c r="D7" s="45">
        <f>COUNTIFS(E39:E400,"广东",F39:F400,"&gt;2014-1-31")</f>
        <v>149</v>
      </c>
      <c r="E7" s="40">
        <f>COUNTIFS(E39:E400,"广东",F39:F400,"&lt;=2014-1-31")</f>
        <v>19</v>
      </c>
      <c r="F7" s="31">
        <f t="shared" si="1"/>
        <v>61.659424787916407</v>
      </c>
      <c r="H7" s="28" t="s">
        <v>5</v>
      </c>
      <c r="I7" s="41">
        <f t="shared" si="0"/>
        <v>24165</v>
      </c>
      <c r="J7" s="99">
        <v>0</v>
      </c>
      <c r="K7" s="45">
        <f>COUNTIFS(K39:K150,"广东",L39:L150,"&gt;2014-1-31")</f>
        <v>0</v>
      </c>
      <c r="L7" s="40">
        <f>COUNTIFS(K39:K150,"广东",L39:L150,"&lt;=2014-1-31")</f>
        <v>0</v>
      </c>
      <c r="M7" s="31">
        <f t="shared" si="2"/>
        <v>0</v>
      </c>
    </row>
    <row r="8" spans="1:13" ht="15" customHeight="1">
      <c r="A8" s="28" t="s">
        <v>6</v>
      </c>
      <c r="B8" s="41">
        <f>非包月付费用户数!S8</f>
        <v>1494</v>
      </c>
      <c r="C8" s="99">
        <v>20</v>
      </c>
      <c r="D8" s="45">
        <f>COUNTIFS(E39:E400,"广西",F39:F400,"&gt;2014-1-31")</f>
        <v>20</v>
      </c>
      <c r="E8" s="40">
        <f>COUNTIFS(E39:E400,"广西",F39:F400,"&lt;=2014-1-31")</f>
        <v>1</v>
      </c>
      <c r="F8" s="31">
        <f t="shared" si="1"/>
        <v>133.86880856760374</v>
      </c>
      <c r="H8" s="28" t="s">
        <v>6</v>
      </c>
      <c r="I8" s="41">
        <f t="shared" si="0"/>
        <v>1494</v>
      </c>
      <c r="J8" s="99">
        <v>0</v>
      </c>
      <c r="K8" s="45">
        <f>COUNTIFS(K39:K150,"广西",L39:L150,"&gt;2014-1-31")</f>
        <v>0</v>
      </c>
      <c r="L8" s="40">
        <f>COUNTIFS(K39:K150,"广西",L39:L150,"&lt;=2014-1-31")</f>
        <v>1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非包月付费用户数!S9</f>
        <v>30</v>
      </c>
      <c r="C9" s="99">
        <v>0</v>
      </c>
      <c r="D9" s="45">
        <f>COUNTIFS(E39:E400,"贵州",F39:F400,"&gt;2014-1-31")</f>
        <v>0</v>
      </c>
      <c r="E9" s="40">
        <f>COUNTIFS(E39:E400,"贵州",F39:F400,"&lt;=2014-1-31")</f>
        <v>2</v>
      </c>
      <c r="F9" s="31">
        <f t="shared" si="1"/>
        <v>0</v>
      </c>
      <c r="H9" s="28" t="s">
        <v>7</v>
      </c>
      <c r="I9" s="41">
        <f t="shared" si="0"/>
        <v>30</v>
      </c>
      <c r="J9" s="99">
        <v>0</v>
      </c>
      <c r="K9" s="45">
        <f>COUNTIFS(K39:K150,"贵州",L39:L150,"&gt;2014-1-31")</f>
        <v>0</v>
      </c>
      <c r="L9" s="40">
        <f>COUNTIFS(K39:K150,"贵州",L39:L150,"&lt;=2014-1-31")</f>
        <v>2</v>
      </c>
      <c r="M9" s="31">
        <f t="shared" si="2"/>
        <v>0</v>
      </c>
    </row>
    <row r="10" spans="1:13" ht="15" customHeight="1">
      <c r="A10" s="28" t="s">
        <v>8</v>
      </c>
      <c r="B10" s="41">
        <f>非包月付费用户数!S10</f>
        <v>0</v>
      </c>
      <c r="C10" s="99">
        <v>0</v>
      </c>
      <c r="D10" s="45">
        <f>COUNTIFS(E39:E400,"海南",F39:F400,"&gt;2014-1-31")</f>
        <v>0</v>
      </c>
      <c r="E10" s="40">
        <f>COUNTIFS(E39:E400,"海南",F39:F400,"&lt;=2014-1-31")</f>
        <v>0</v>
      </c>
      <c r="F10" s="31">
        <f t="shared" si="1"/>
        <v>0</v>
      </c>
      <c r="H10" s="28" t="s">
        <v>8</v>
      </c>
      <c r="I10" s="41">
        <f t="shared" si="0"/>
        <v>0</v>
      </c>
      <c r="J10" s="99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非包月付费用户数!S11</f>
        <v>414</v>
      </c>
      <c r="C11" s="99">
        <v>0</v>
      </c>
      <c r="D11" s="45">
        <f>COUNTIFS(E39:E400,"河北",F39:F400,"&gt;2014-1-31")</f>
        <v>0</v>
      </c>
      <c r="E11" s="40">
        <f>COUNTIFS(E39:E400,"河北",F39:F400,"&lt;=2014-1-31")</f>
        <v>0</v>
      </c>
      <c r="F11" s="31">
        <f t="shared" si="1"/>
        <v>0</v>
      </c>
      <c r="H11" s="28" t="s">
        <v>9</v>
      </c>
      <c r="I11" s="41">
        <f t="shared" si="0"/>
        <v>414</v>
      </c>
      <c r="J11" s="99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非包月付费用户数!S12</f>
        <v>89</v>
      </c>
      <c r="C12" s="99">
        <v>0</v>
      </c>
      <c r="D12" s="45">
        <f>COUNTIFS(E39:E400,"黑龙江",F39:F400,"&gt;2014-1-31")</f>
        <v>0</v>
      </c>
      <c r="E12" s="40">
        <f>COUNTIFS(E39:E400,"黑龙江",F39:F400,"&lt;=2014-1-31")</f>
        <v>4</v>
      </c>
      <c r="F12" s="31">
        <f t="shared" si="1"/>
        <v>0</v>
      </c>
      <c r="H12" s="28" t="s">
        <v>10</v>
      </c>
      <c r="I12" s="41">
        <f t="shared" si="0"/>
        <v>89</v>
      </c>
      <c r="J12" s="99">
        <v>0</v>
      </c>
      <c r="K12" s="45">
        <f>COUNTIFS(K39:K150,"黑龙江",L39:L150,"&gt;2014-1-31")</f>
        <v>0</v>
      </c>
      <c r="L12" s="40">
        <f>COUNTIFS(K39:K150,"黑龙江",L39:L150,"&lt;=2014-1-31")</f>
        <v>2</v>
      </c>
      <c r="M12" s="31">
        <f t="shared" si="2"/>
        <v>0</v>
      </c>
    </row>
    <row r="13" spans="1:13" ht="15" customHeight="1">
      <c r="A13" s="28" t="s">
        <v>11</v>
      </c>
      <c r="B13" s="41">
        <f>非包月付费用户数!S13</f>
        <v>794</v>
      </c>
      <c r="C13" s="99">
        <v>1</v>
      </c>
      <c r="D13" s="45">
        <f>COUNTIFS(E39:E400,"湖南",F39:F400,"&gt;2014-1-31")</f>
        <v>1</v>
      </c>
      <c r="E13" s="40">
        <f>COUNTIFS(E39:E400,"湖南",F39:F400,"&lt;=2014-1-31")</f>
        <v>5</v>
      </c>
      <c r="F13" s="31">
        <f t="shared" si="1"/>
        <v>12.594458438287154</v>
      </c>
      <c r="H13" s="28" t="s">
        <v>11</v>
      </c>
      <c r="I13" s="41">
        <f t="shared" si="0"/>
        <v>794</v>
      </c>
      <c r="J13" s="99">
        <v>0</v>
      </c>
      <c r="K13" s="45">
        <f>COUNTIFS(K39:K150,"湖南",L39:L150,"&gt;2014-1-31")</f>
        <v>0</v>
      </c>
      <c r="L13" s="40">
        <f>COUNTIFS(K39:K150,"湖南",L39:L150,"&lt;=2014-1-31")</f>
        <v>0</v>
      </c>
      <c r="M13" s="31">
        <f t="shared" si="2"/>
        <v>0</v>
      </c>
    </row>
    <row r="14" spans="1:13" ht="15" customHeight="1">
      <c r="A14" s="28" t="s">
        <v>12</v>
      </c>
      <c r="B14" s="41">
        <f>非包月付费用户数!S14</f>
        <v>212</v>
      </c>
      <c r="C14" s="99">
        <v>0</v>
      </c>
      <c r="D14" s="45">
        <f>COUNTIFS(E39:E400,"吉林",F39:F400,"&gt;2014-1-31")</f>
        <v>0</v>
      </c>
      <c r="E14" s="40">
        <f>COUNTIFS(E39:E400,"吉林",F39:F400,"&lt;=2014-1-31")</f>
        <v>4</v>
      </c>
      <c r="F14" s="31">
        <f t="shared" si="1"/>
        <v>0</v>
      </c>
      <c r="H14" s="28" t="s">
        <v>12</v>
      </c>
      <c r="I14" s="41">
        <f t="shared" si="0"/>
        <v>212</v>
      </c>
      <c r="J14" s="99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非包月付费用户数!S15</f>
        <v>2</v>
      </c>
      <c r="C15" s="99">
        <v>0</v>
      </c>
      <c r="D15" s="45">
        <f>COUNTIFS(E39:E400,"江苏",F39:F400,"&gt;2014-1-31")</f>
        <v>0</v>
      </c>
      <c r="E15" s="40">
        <f>COUNTIFS(E39:E400,"江苏",F39:F400,"&lt;=2014-1-31")</f>
        <v>2</v>
      </c>
      <c r="F15" s="31">
        <f t="shared" si="1"/>
        <v>0</v>
      </c>
      <c r="H15" s="28" t="s">
        <v>13</v>
      </c>
      <c r="I15" s="41">
        <f t="shared" si="0"/>
        <v>2</v>
      </c>
      <c r="J15" s="99">
        <v>0</v>
      </c>
      <c r="K15" s="45">
        <f>COUNTIFS(K39:K150,"江苏",L39:L150,"&gt;2014-1-31")</f>
        <v>0</v>
      </c>
      <c r="L15" s="40">
        <f>COUNTIFS(K39:K150,"江苏",L39:L150,"&lt;=2014-1-31")</f>
        <v>1</v>
      </c>
      <c r="M15" s="31">
        <f t="shared" si="2"/>
        <v>0</v>
      </c>
    </row>
    <row r="16" spans="1:13" ht="15" customHeight="1">
      <c r="A16" s="28" t="s">
        <v>14</v>
      </c>
      <c r="B16" s="41">
        <f>非包月付费用户数!S16</f>
        <v>2</v>
      </c>
      <c r="C16" s="99">
        <v>0</v>
      </c>
      <c r="D16" s="45">
        <f>COUNTIFS(E39:E400,"江西",F39:F400,"&gt;2014-1-31")</f>
        <v>0</v>
      </c>
      <c r="E16" s="40">
        <f>COUNTIFS(E39:E400,"江西",F39:F400,"&lt;=2014-1-31")</f>
        <v>0</v>
      </c>
      <c r="F16" s="31">
        <f t="shared" si="1"/>
        <v>0</v>
      </c>
      <c r="H16" s="28" t="s">
        <v>14</v>
      </c>
      <c r="I16" s="41">
        <f t="shared" si="0"/>
        <v>2</v>
      </c>
      <c r="J16" s="99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非包月付费用户数!S17</f>
        <v>33</v>
      </c>
      <c r="C17" s="99">
        <v>0</v>
      </c>
      <c r="D17" s="45">
        <f>COUNTIFS(E39:E400,"辽宁",F39:F400,"&gt;2014-1-31")</f>
        <v>0</v>
      </c>
      <c r="E17" s="40">
        <f>COUNTIFS(E39:E400,"辽宁",F39:F400,"&lt;=2014-1-31")</f>
        <v>6</v>
      </c>
      <c r="F17" s="31">
        <f t="shared" si="1"/>
        <v>0</v>
      </c>
      <c r="H17" s="28" t="s">
        <v>15</v>
      </c>
      <c r="I17" s="41">
        <f t="shared" si="0"/>
        <v>33</v>
      </c>
      <c r="J17" s="99">
        <v>0</v>
      </c>
      <c r="K17" s="45">
        <f>COUNTIFS(K39:K150,"辽宁",L39:L150,"&gt;2014-1-31")</f>
        <v>0</v>
      </c>
      <c r="L17" s="40">
        <f>COUNTIFS(K39:K150,"辽宁",L39:L150,"&lt;=2014-1-31")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非包月付费用户数!S18</f>
        <v>20</v>
      </c>
      <c r="C18" s="99">
        <v>0</v>
      </c>
      <c r="D18" s="45">
        <f>COUNTIFS(E39:E400,"内蒙古",F39:F400,"&gt;2014-1-31")</f>
        <v>0</v>
      </c>
      <c r="E18" s="40">
        <f>COUNTIFS(E39:E400,"内蒙古",F39:F400,"&lt;=2014-1-31")</f>
        <v>2</v>
      </c>
      <c r="F18" s="31">
        <f t="shared" si="1"/>
        <v>0</v>
      </c>
      <c r="H18" s="28" t="s">
        <v>16</v>
      </c>
      <c r="I18" s="41">
        <f t="shared" si="0"/>
        <v>20</v>
      </c>
      <c r="J18" s="99">
        <v>0</v>
      </c>
      <c r="K18" s="45">
        <f>COUNTIFS(K39:K150,"内蒙古",L39:L150,"&gt;2014-1-31")</f>
        <v>0</v>
      </c>
      <c r="L18" s="40">
        <f>COUNTIFS(K39:K150,"内蒙古",L39:L150,"&lt;=2014-1-31")</f>
        <v>1</v>
      </c>
      <c r="M18" s="31">
        <f t="shared" si="2"/>
        <v>0</v>
      </c>
    </row>
    <row r="19" spans="1:13" ht="15" customHeight="1">
      <c r="A19" s="28" t="s">
        <v>17</v>
      </c>
      <c r="B19" s="41">
        <f>非包月付费用户数!S19</f>
        <v>0</v>
      </c>
      <c r="C19" s="99">
        <v>0</v>
      </c>
      <c r="D19" s="45">
        <f>COUNTIFS(E39:E400,"宁夏",F39:F400,"&gt;2014-1-31")</f>
        <v>0</v>
      </c>
      <c r="E19" s="40">
        <f>COUNTIFS(E39:E400,"宁夏",F39:F400,"&lt;=2014-1-31")</f>
        <v>3</v>
      </c>
      <c r="F19" s="31">
        <f t="shared" si="1"/>
        <v>0</v>
      </c>
      <c r="H19" s="28" t="s">
        <v>17</v>
      </c>
      <c r="I19" s="41">
        <f t="shared" si="0"/>
        <v>0</v>
      </c>
      <c r="J19" s="99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非包月付费用户数!S20</f>
        <v>40</v>
      </c>
      <c r="C20" s="99">
        <v>0</v>
      </c>
      <c r="D20" s="45">
        <f>COUNTIFS(E39:E400,"青海",F39:F400,"&gt;2014-1-31")</f>
        <v>0</v>
      </c>
      <c r="E20" s="40">
        <f>COUNTIFS(E39:E400,"青海",F39:F400,"&lt;=2014-1-31")</f>
        <v>0</v>
      </c>
      <c r="F20" s="31">
        <f t="shared" si="1"/>
        <v>0</v>
      </c>
      <c r="H20" s="28" t="s">
        <v>18</v>
      </c>
      <c r="I20" s="41">
        <f t="shared" si="0"/>
        <v>40</v>
      </c>
      <c r="J20" s="99">
        <v>0</v>
      </c>
      <c r="K20" s="45">
        <f>COUNTIFS(K39:K150,"青海",L39:L150,"&gt;2014-1-31")</f>
        <v>0</v>
      </c>
      <c r="L20" s="40">
        <f>COUNTIFS(K39:K150,"青海",L39:L150,"&lt;=2014-1-31")</f>
        <v>0</v>
      </c>
      <c r="M20" s="31">
        <f t="shared" si="2"/>
        <v>0</v>
      </c>
    </row>
    <row r="21" spans="1:13" ht="15" customHeight="1">
      <c r="A21" s="28" t="s">
        <v>19</v>
      </c>
      <c r="B21" s="41">
        <f>非包月付费用户数!S21</f>
        <v>0</v>
      </c>
      <c r="C21" s="99">
        <v>0</v>
      </c>
      <c r="D21" s="45">
        <f>COUNTIFS(E39:E400,"山东",F39:F400,"&gt;2014-1-31")</f>
        <v>0</v>
      </c>
      <c r="E21" s="40">
        <f>COUNTIFS(E39:E400,"山东",F39:F400,"&lt;=2014-1-31")</f>
        <v>0</v>
      </c>
      <c r="F21" s="31">
        <f t="shared" si="1"/>
        <v>0</v>
      </c>
      <c r="H21" s="28" t="s">
        <v>19</v>
      </c>
      <c r="I21" s="41">
        <f t="shared" si="0"/>
        <v>0</v>
      </c>
      <c r="J21" s="99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非包月付费用户数!S22</f>
        <v>0</v>
      </c>
      <c r="C22" s="99">
        <v>0</v>
      </c>
      <c r="D22" s="45">
        <f>COUNTIFS(E39:E400,"山西",F39:F400,"&gt;2014-1-31")</f>
        <v>0</v>
      </c>
      <c r="E22" s="40">
        <f>COUNTIFS(E39:E400,"山西",F39:F400,"&lt;=2014-1-31")</f>
        <v>2</v>
      </c>
      <c r="F22" s="31">
        <f t="shared" si="1"/>
        <v>0</v>
      </c>
      <c r="H22" s="28" t="s">
        <v>20</v>
      </c>
      <c r="I22" s="41">
        <f t="shared" si="0"/>
        <v>0</v>
      </c>
      <c r="J22" s="99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非包月付费用户数!S23</f>
        <v>388</v>
      </c>
      <c r="C23" s="99">
        <v>0</v>
      </c>
      <c r="D23" s="45">
        <f>COUNTIFS(E39:E400,"陕西",F39:F400,"&gt;2014-1-31")</f>
        <v>0</v>
      </c>
      <c r="E23" s="40">
        <f>COUNTIFS(E39:E400,"陕西",F39:F400,"&lt;=2014-1-31")</f>
        <v>6</v>
      </c>
      <c r="F23" s="31">
        <f t="shared" si="1"/>
        <v>0</v>
      </c>
      <c r="H23" s="28" t="s">
        <v>21</v>
      </c>
      <c r="I23" s="41">
        <f t="shared" si="0"/>
        <v>388</v>
      </c>
      <c r="J23" s="99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非包月付费用户数!S24</f>
        <v>4</v>
      </c>
      <c r="C24" s="99">
        <v>0</v>
      </c>
      <c r="D24" s="45">
        <f>COUNTIFS(E39:E400,"上海",F39:F400,"&gt;2014-1-31")</f>
        <v>0</v>
      </c>
      <c r="E24" s="40">
        <f>COUNTIFS(E39:E400,"上海",F39:F400,"&lt;=2014-1-31")</f>
        <v>0</v>
      </c>
      <c r="F24" s="31">
        <f t="shared" si="1"/>
        <v>0</v>
      </c>
      <c r="H24" s="28" t="s">
        <v>22</v>
      </c>
      <c r="I24" s="41">
        <f t="shared" si="0"/>
        <v>4</v>
      </c>
      <c r="J24" s="99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非包月付费用户数!S25</f>
        <v>4</v>
      </c>
      <c r="C25" s="99">
        <v>0</v>
      </c>
      <c r="D25" s="45">
        <f>COUNTIFS(E39:E400,"四川",F39:F400,"&gt;2014-1-31")</f>
        <v>0</v>
      </c>
      <c r="E25" s="40">
        <f>COUNTIFS(E39:E400,"四川",F39:F400,"&lt;=2014-1-31")</f>
        <v>0</v>
      </c>
      <c r="F25" s="31">
        <f t="shared" si="1"/>
        <v>0</v>
      </c>
      <c r="H25" s="28" t="s">
        <v>23</v>
      </c>
      <c r="I25" s="41">
        <f t="shared" si="0"/>
        <v>4</v>
      </c>
      <c r="J25" s="99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非包月付费用户数!S26</f>
        <v>0</v>
      </c>
      <c r="C26" s="99">
        <v>0</v>
      </c>
      <c r="D26" s="45">
        <f>COUNTIFS(E39:E400,"天津",F39:F400,"&gt;2014-1-31")</f>
        <v>0</v>
      </c>
      <c r="E26" s="40">
        <f>COUNTIFS(E39:E400,"天津",F39:F400,"&lt;=2014-1-31")</f>
        <v>29</v>
      </c>
      <c r="F26" s="31">
        <f t="shared" si="1"/>
        <v>0</v>
      </c>
      <c r="H26" s="28" t="s">
        <v>24</v>
      </c>
      <c r="I26" s="41">
        <f t="shared" si="0"/>
        <v>0</v>
      </c>
      <c r="J26" s="99">
        <v>0</v>
      </c>
      <c r="K26" s="45">
        <f>COUNTIFS(K39:K150,"天津",L39:L150,"&gt;2014-1-31")</f>
        <v>0</v>
      </c>
      <c r="L26" s="40">
        <f>COUNTIFS(K39:K150,"天津",L39:L150,"&lt;=2014-1-31")</f>
        <v>4</v>
      </c>
      <c r="M26" s="31">
        <f t="shared" si="2"/>
        <v>0</v>
      </c>
    </row>
    <row r="27" spans="1:13" ht="15" customHeight="1">
      <c r="A27" s="28" t="s">
        <v>25</v>
      </c>
      <c r="B27" s="41">
        <f>非包月付费用户数!S27</f>
        <v>111</v>
      </c>
      <c r="C27" s="99">
        <v>0</v>
      </c>
      <c r="D27" s="45">
        <f>COUNTIFS(E39:E400,"新疆",F39:F400,"&gt;2014-1-31")</f>
        <v>0</v>
      </c>
      <c r="E27" s="40">
        <f>COUNTIFS(E39:E400,"新疆",F39:F400,"&lt;=2014-1-31")</f>
        <v>2</v>
      </c>
      <c r="F27" s="31">
        <f t="shared" si="1"/>
        <v>0</v>
      </c>
      <c r="H27" s="28" t="s">
        <v>25</v>
      </c>
      <c r="I27" s="41">
        <f t="shared" si="0"/>
        <v>111</v>
      </c>
      <c r="J27" s="99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非包月付费用户数!S28</f>
        <v>485</v>
      </c>
      <c r="C28" s="99">
        <v>0</v>
      </c>
      <c r="D28" s="45">
        <f>COUNTIFS(E39:E400,"云南",F39:F400,"&gt;2014-1-31")</f>
        <v>0</v>
      </c>
      <c r="E28" s="40">
        <f>COUNTIFS(E39:E400,"云南",F39:F400,"&lt;=2014-1-31")</f>
        <v>0</v>
      </c>
      <c r="F28" s="31">
        <f t="shared" si="1"/>
        <v>0</v>
      </c>
      <c r="H28" s="28" t="s">
        <v>26</v>
      </c>
      <c r="I28" s="41">
        <f t="shared" si="0"/>
        <v>485</v>
      </c>
      <c r="J28" s="99">
        <v>0</v>
      </c>
      <c r="K28" s="45">
        <f>COUNTIFS(K39:K150,"云南",L39:L150,"&gt;2014-1-31")</f>
        <v>0</v>
      </c>
      <c r="L28" s="40">
        <f>COUNTIFS(K39:K150,"云南",L39:L150,"&lt;=2014-1-31")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非包月付费用户数!S29</f>
        <v>11158</v>
      </c>
      <c r="C29" s="99">
        <v>21</v>
      </c>
      <c r="D29" s="45">
        <f>COUNTIFS(E39:E400,"浙江",F39:F400,"&gt;2014-1-31")</f>
        <v>22</v>
      </c>
      <c r="E29" s="40">
        <f>COUNTIFS(E39:E400,"浙江",F39:F400,"&lt;=2014-1-31")</f>
        <v>5</v>
      </c>
      <c r="F29" s="31">
        <f t="shared" si="1"/>
        <v>19.716795124574297</v>
      </c>
      <c r="H29" s="28" t="s">
        <v>27</v>
      </c>
      <c r="I29" s="41">
        <f t="shared" si="0"/>
        <v>11158</v>
      </c>
      <c r="J29" s="99">
        <v>0</v>
      </c>
      <c r="K29" s="45">
        <f>COUNTIFS(K39:K150,"浙江",L39:L150,"&gt;2014-1-31")</f>
        <v>0</v>
      </c>
      <c r="L29" s="40">
        <f>COUNTIFS(K39:K150,"浙江",L39:L150,"&lt;=2014-1-31")</f>
        <v>0</v>
      </c>
      <c r="M29" s="31">
        <f t="shared" si="2"/>
        <v>0</v>
      </c>
    </row>
    <row r="30" spans="1:13" ht="15" customHeight="1">
      <c r="A30" s="28" t="s">
        <v>28</v>
      </c>
      <c r="B30" s="41">
        <f>非包月付费用户数!S30</f>
        <v>0</v>
      </c>
      <c r="C30" s="99">
        <v>0</v>
      </c>
      <c r="D30" s="45">
        <f>COUNTIFS(E39:E400,"湖北",F39:F400,"&gt;2014-1-31")</f>
        <v>0</v>
      </c>
      <c r="E30" s="40">
        <f>COUNTIFS(E39:E400,"湖北",F39:F400,"&lt;=2014-1-31")</f>
        <v>1</v>
      </c>
      <c r="F30" s="31">
        <f t="shared" si="1"/>
        <v>0</v>
      </c>
      <c r="H30" s="28" t="s">
        <v>28</v>
      </c>
      <c r="I30" s="41">
        <f t="shared" si="0"/>
        <v>0</v>
      </c>
      <c r="J30" s="99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非包月付费用户数!S31</f>
        <v>0</v>
      </c>
      <c r="C31" s="99">
        <v>0</v>
      </c>
      <c r="D31" s="45">
        <f>COUNTIFS(E39:E400,"重庆",F39:F400,"&gt;2014-1-31")</f>
        <v>0</v>
      </c>
      <c r="E31" s="40">
        <f>COUNTIFS(E39:E400,"重庆",F39:F400,"&lt;=2014-1-31")</f>
        <v>0</v>
      </c>
      <c r="F31" s="31">
        <f t="shared" si="1"/>
        <v>0</v>
      </c>
      <c r="H31" s="29" t="s">
        <v>29</v>
      </c>
      <c r="I31" s="41">
        <f t="shared" si="0"/>
        <v>0</v>
      </c>
      <c r="J31" s="99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非包月付费用户数!S32</f>
        <v>40</v>
      </c>
      <c r="C32" s="99">
        <v>0</v>
      </c>
      <c r="D32" s="45">
        <f>COUNTIFS(E39:E400,"河南",F39:F400,"&gt;2014-1-31")</f>
        <v>0</v>
      </c>
      <c r="E32" s="40">
        <f>COUNTIFS(E39:E400,"河南",F39:F400,"&lt;=2014-1-31")</f>
        <v>0</v>
      </c>
      <c r="F32" s="31">
        <f t="shared" si="1"/>
        <v>0</v>
      </c>
      <c r="H32" s="28" t="s">
        <v>30</v>
      </c>
      <c r="I32" s="41">
        <f t="shared" si="0"/>
        <v>40</v>
      </c>
      <c r="J32" s="99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非包月付费用户数!S33</f>
        <v>8</v>
      </c>
      <c r="C33" s="99">
        <v>0</v>
      </c>
      <c r="D33" s="45">
        <f>COUNTIFS(E39:E400,"西藏",F39:F400,"&gt;2014-1-31")</f>
        <v>0</v>
      </c>
      <c r="E33" s="40">
        <f>COUNTIFS(E39:E400,"西藏",F39:F400,"&lt;=2014-1-31")</f>
        <v>0</v>
      </c>
      <c r="F33" s="54">
        <f t="shared" si="1"/>
        <v>0</v>
      </c>
      <c r="H33" s="28" t="s">
        <v>31</v>
      </c>
      <c r="I33" s="41">
        <f t="shared" si="0"/>
        <v>8</v>
      </c>
      <c r="J33" s="99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67920</v>
      </c>
      <c r="C34" s="126">
        <v>230</v>
      </c>
      <c r="D34" s="45">
        <f>SUM(D3:D33)</f>
        <v>243</v>
      </c>
      <c r="E34" s="27">
        <f>SUM(E3:E33)</f>
        <v>99</v>
      </c>
      <c r="F34" s="53">
        <f>D34/B34*10000</f>
        <v>35.777385159010599</v>
      </c>
      <c r="H34" s="28" t="s">
        <v>113</v>
      </c>
      <c r="I34" s="41">
        <f t="shared" si="0"/>
        <v>67920</v>
      </c>
      <c r="J34" s="126">
        <v>4</v>
      </c>
      <c r="K34" s="45">
        <f>SUM(K3:K33)</f>
        <v>4</v>
      </c>
      <c r="L34" s="27">
        <f>SUM(L3:L33)</f>
        <v>14</v>
      </c>
      <c r="M34" s="53">
        <f>K34/I34*10000</f>
        <v>0.58892815076560656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>
      <c r="B39" s="6">
        <v>1</v>
      </c>
      <c r="C39" s="7" t="s">
        <v>45</v>
      </c>
      <c r="D39" s="7" t="s">
        <v>126</v>
      </c>
      <c r="E39" s="7" t="s">
        <v>1</v>
      </c>
      <c r="F39" s="35">
        <v>41665</v>
      </c>
      <c r="H39" s="6">
        <v>1</v>
      </c>
      <c r="I39" s="34">
        <v>20140202</v>
      </c>
      <c r="J39" s="34">
        <v>18230983818</v>
      </c>
      <c r="K39" s="34" t="s">
        <v>7</v>
      </c>
      <c r="L39" s="35">
        <v>41665</v>
      </c>
    </row>
    <row r="40" spans="1:13">
      <c r="B40" s="6">
        <v>2</v>
      </c>
      <c r="C40" s="7" t="s">
        <v>45</v>
      </c>
      <c r="D40" s="7" t="s">
        <v>127</v>
      </c>
      <c r="E40" s="7" t="s">
        <v>11</v>
      </c>
      <c r="F40" s="35">
        <v>41665</v>
      </c>
      <c r="H40" s="6">
        <v>2</v>
      </c>
      <c r="I40" s="34">
        <v>20140204</v>
      </c>
      <c r="J40" s="34">
        <v>13806194702</v>
      </c>
      <c r="K40" s="34" t="s">
        <v>13</v>
      </c>
      <c r="L40" s="35">
        <v>41665</v>
      </c>
    </row>
    <row r="41" spans="1:13">
      <c r="B41" s="6">
        <v>3</v>
      </c>
      <c r="C41" s="7" t="s">
        <v>45</v>
      </c>
      <c r="D41" s="7" t="s">
        <v>128</v>
      </c>
      <c r="E41" s="7" t="s">
        <v>24</v>
      </c>
      <c r="F41" s="35">
        <v>41665</v>
      </c>
      <c r="H41" s="6">
        <v>3</v>
      </c>
      <c r="I41" s="34">
        <v>20140204</v>
      </c>
      <c r="J41" s="34">
        <v>13752722881</v>
      </c>
      <c r="K41" s="34" t="s">
        <v>24</v>
      </c>
      <c r="L41" s="35">
        <v>41665</v>
      </c>
    </row>
    <row r="42" spans="1:13">
      <c r="B42" s="6">
        <v>4</v>
      </c>
      <c r="C42" s="7" t="s">
        <v>45</v>
      </c>
      <c r="D42" s="7" t="s">
        <v>129</v>
      </c>
      <c r="E42" s="7" t="s">
        <v>24</v>
      </c>
      <c r="F42" s="35">
        <v>41665</v>
      </c>
      <c r="H42" s="6">
        <v>4</v>
      </c>
      <c r="I42" s="34">
        <v>20140205</v>
      </c>
      <c r="J42" s="34">
        <v>15086548303</v>
      </c>
      <c r="K42" s="34" t="s">
        <v>7</v>
      </c>
      <c r="L42" s="35">
        <v>41665</v>
      </c>
    </row>
    <row r="43" spans="1:13">
      <c r="B43" s="6">
        <v>5</v>
      </c>
      <c r="C43" s="7" t="s">
        <v>49</v>
      </c>
      <c r="D43" s="7" t="s">
        <v>130</v>
      </c>
      <c r="E43" s="7" t="s">
        <v>20</v>
      </c>
      <c r="F43" s="35">
        <v>41665</v>
      </c>
      <c r="H43" s="6">
        <v>5</v>
      </c>
      <c r="I43" s="34">
        <v>20140206</v>
      </c>
      <c r="J43" s="34">
        <v>13721060976</v>
      </c>
      <c r="K43" s="34" t="s">
        <v>1</v>
      </c>
      <c r="L43" s="35">
        <v>41665</v>
      </c>
    </row>
    <row r="44" spans="1:13">
      <c r="B44" s="6">
        <v>6</v>
      </c>
      <c r="C44" s="7" t="s">
        <v>49</v>
      </c>
      <c r="D44" s="7" t="s">
        <v>131</v>
      </c>
      <c r="E44" s="7" t="s">
        <v>12</v>
      </c>
      <c r="F44" s="35">
        <v>41665</v>
      </c>
      <c r="H44" s="6">
        <v>6</v>
      </c>
      <c r="I44" s="34">
        <v>20140207</v>
      </c>
      <c r="J44" s="34">
        <v>15256676636</v>
      </c>
      <c r="K44" s="34" t="s">
        <v>1</v>
      </c>
      <c r="L44" s="35">
        <v>41665</v>
      </c>
    </row>
    <row r="45" spans="1:13">
      <c r="B45" s="6">
        <v>7</v>
      </c>
      <c r="C45" s="7" t="s">
        <v>49</v>
      </c>
      <c r="D45" s="7" t="s">
        <v>132</v>
      </c>
      <c r="E45" s="7" t="s">
        <v>24</v>
      </c>
      <c r="F45" s="35">
        <v>41665</v>
      </c>
      <c r="H45" s="6">
        <v>7</v>
      </c>
      <c r="I45" s="34">
        <v>20140207</v>
      </c>
      <c r="J45" s="34">
        <v>13500698676</v>
      </c>
      <c r="K45" s="34" t="s">
        <v>16</v>
      </c>
      <c r="L45" s="35">
        <v>41665</v>
      </c>
    </row>
    <row r="46" spans="1:13">
      <c r="B46" s="6">
        <v>8</v>
      </c>
      <c r="C46" s="7" t="s">
        <v>49</v>
      </c>
      <c r="D46" s="7" t="s">
        <v>133</v>
      </c>
      <c r="E46" s="7" t="s">
        <v>5</v>
      </c>
      <c r="F46" s="35">
        <v>41665</v>
      </c>
      <c r="H46" s="6">
        <v>8</v>
      </c>
      <c r="I46" s="34">
        <v>20140207</v>
      </c>
      <c r="J46" s="34">
        <v>13820827534</v>
      </c>
      <c r="K46" s="34" t="s">
        <v>24</v>
      </c>
      <c r="L46" s="35">
        <v>41665</v>
      </c>
    </row>
    <row r="47" spans="1:13">
      <c r="B47" s="6">
        <v>9</v>
      </c>
      <c r="C47" s="7" t="s">
        <v>49</v>
      </c>
      <c r="D47" s="7" t="s">
        <v>134</v>
      </c>
      <c r="E47" s="7" t="s">
        <v>5</v>
      </c>
      <c r="F47" s="35">
        <v>41665</v>
      </c>
      <c r="H47" s="6">
        <v>9</v>
      </c>
      <c r="I47" s="34">
        <v>20140208</v>
      </c>
      <c r="J47" s="34">
        <v>13966328075</v>
      </c>
      <c r="K47" s="34" t="s">
        <v>1</v>
      </c>
      <c r="L47" s="35">
        <v>41665</v>
      </c>
    </row>
    <row r="48" spans="1:13">
      <c r="B48" s="6">
        <v>10</v>
      </c>
      <c r="C48" s="7" t="s">
        <v>49</v>
      </c>
      <c r="D48" s="7" t="s">
        <v>135</v>
      </c>
      <c r="E48" s="7" t="s">
        <v>16</v>
      </c>
      <c r="F48" s="35">
        <v>41665</v>
      </c>
      <c r="H48" s="6">
        <v>10</v>
      </c>
      <c r="I48" s="34">
        <v>20140217</v>
      </c>
      <c r="J48" s="34">
        <v>13860204255</v>
      </c>
      <c r="K48" s="34" t="s">
        <v>3</v>
      </c>
      <c r="L48" s="35">
        <v>41671</v>
      </c>
    </row>
    <row r="49" spans="2:13">
      <c r="B49" s="6">
        <v>11</v>
      </c>
      <c r="C49" s="7" t="s">
        <v>55</v>
      </c>
      <c r="D49" s="7" t="s">
        <v>136</v>
      </c>
      <c r="E49" s="7" t="s">
        <v>7</v>
      </c>
      <c r="F49" s="35">
        <v>41665</v>
      </c>
      <c r="H49" s="6">
        <v>11</v>
      </c>
      <c r="I49" s="34">
        <v>20140219</v>
      </c>
      <c r="J49" s="34">
        <v>18850043521</v>
      </c>
      <c r="K49" s="34" t="s">
        <v>3</v>
      </c>
      <c r="L49" s="35">
        <v>41671</v>
      </c>
      <c r="M49"/>
    </row>
    <row r="50" spans="2:13" ht="14.25" thickBot="1">
      <c r="B50" s="6">
        <v>12</v>
      </c>
      <c r="C50" s="7" t="s">
        <v>55</v>
      </c>
      <c r="D50" s="7" t="s">
        <v>137</v>
      </c>
      <c r="E50" s="7" t="s">
        <v>5</v>
      </c>
      <c r="F50" s="35">
        <v>41665</v>
      </c>
      <c r="H50" s="6">
        <v>12</v>
      </c>
      <c r="I50" s="100">
        <v>20140222</v>
      </c>
      <c r="J50" s="100">
        <v>15080446027</v>
      </c>
      <c r="K50" s="100" t="s">
        <v>3</v>
      </c>
      <c r="L50" s="101">
        <v>41672</v>
      </c>
      <c r="M50"/>
    </row>
    <row r="51" spans="2:13" ht="14.25" thickBot="1">
      <c r="B51" s="6">
        <v>13</v>
      </c>
      <c r="C51" s="7" t="s">
        <v>55</v>
      </c>
      <c r="D51" s="7" t="s">
        <v>138</v>
      </c>
      <c r="E51" s="7" t="s">
        <v>1</v>
      </c>
      <c r="F51" s="35">
        <v>41665</v>
      </c>
      <c r="H51" s="6">
        <v>13</v>
      </c>
      <c r="I51" s="133">
        <v>20140224</v>
      </c>
      <c r="J51" s="133">
        <v>15259362077</v>
      </c>
      <c r="K51" s="133" t="s">
        <v>3</v>
      </c>
      <c r="L51" s="101">
        <v>41673</v>
      </c>
      <c r="M51"/>
    </row>
    <row r="52" spans="2:13" ht="14.25" thickBot="1">
      <c r="B52" s="6">
        <v>14</v>
      </c>
      <c r="C52" s="7" t="s">
        <v>61</v>
      </c>
      <c r="D52" s="7" t="s">
        <v>70</v>
      </c>
      <c r="E52" s="7" t="s">
        <v>21</v>
      </c>
      <c r="F52" s="35">
        <v>41665</v>
      </c>
      <c r="H52" s="6">
        <v>14</v>
      </c>
      <c r="I52" s="132">
        <v>20140224</v>
      </c>
      <c r="J52" s="132">
        <v>15977349292</v>
      </c>
      <c r="K52" s="132" t="s">
        <v>6</v>
      </c>
      <c r="L52" s="101">
        <v>41665</v>
      </c>
      <c r="M52"/>
    </row>
    <row r="53" spans="2:13" ht="14.25" thickBot="1">
      <c r="B53" s="6">
        <v>15</v>
      </c>
      <c r="C53" s="7" t="s">
        <v>61</v>
      </c>
      <c r="D53" s="7" t="s">
        <v>139</v>
      </c>
      <c r="E53" s="7" t="s">
        <v>24</v>
      </c>
      <c r="F53" s="35">
        <v>41665</v>
      </c>
      <c r="H53" s="6">
        <v>15</v>
      </c>
      <c r="I53" s="199">
        <v>20140225</v>
      </c>
      <c r="J53" s="199">
        <v>13796004057</v>
      </c>
      <c r="K53" s="199" t="s">
        <v>10</v>
      </c>
      <c r="L53" s="101">
        <v>41666</v>
      </c>
    </row>
    <row r="54" spans="2:13" ht="14.25" thickBot="1">
      <c r="B54" s="6">
        <v>16</v>
      </c>
      <c r="C54" s="7" t="s">
        <v>61</v>
      </c>
      <c r="D54" s="7" t="s">
        <v>140</v>
      </c>
      <c r="E54" s="7" t="s">
        <v>27</v>
      </c>
      <c r="F54" s="35">
        <v>41671</v>
      </c>
      <c r="H54" s="6">
        <v>16</v>
      </c>
      <c r="I54" s="198">
        <v>20140225</v>
      </c>
      <c r="J54" s="198">
        <v>13512963264</v>
      </c>
      <c r="K54" s="198" t="s">
        <v>24</v>
      </c>
      <c r="L54" s="101">
        <v>41667</v>
      </c>
    </row>
    <row r="55" spans="2:13" ht="14.25" thickBot="1">
      <c r="B55" s="6">
        <v>17</v>
      </c>
      <c r="C55" s="7" t="s">
        <v>61</v>
      </c>
      <c r="D55" s="7" t="s">
        <v>141</v>
      </c>
      <c r="E55" s="7" t="s">
        <v>15</v>
      </c>
      <c r="F55" s="35">
        <v>41665</v>
      </c>
      <c r="H55" s="6">
        <v>17</v>
      </c>
      <c r="I55" s="249">
        <v>20140226</v>
      </c>
      <c r="J55" s="249">
        <v>13766903422</v>
      </c>
      <c r="K55" s="249" t="s">
        <v>10</v>
      </c>
      <c r="L55" s="101">
        <v>41668</v>
      </c>
      <c r="M55"/>
    </row>
    <row r="56" spans="2:13" ht="14.25" thickBot="1">
      <c r="B56" s="6">
        <v>18</v>
      </c>
      <c r="C56" s="7" t="s">
        <v>61</v>
      </c>
      <c r="D56" s="7" t="s">
        <v>65</v>
      </c>
      <c r="E56" s="7" t="s">
        <v>5</v>
      </c>
      <c r="F56" s="35">
        <v>41671</v>
      </c>
      <c r="H56" s="6">
        <v>18</v>
      </c>
      <c r="I56" s="287">
        <v>20140227</v>
      </c>
      <c r="J56" s="287">
        <v>15202258935</v>
      </c>
      <c r="K56" s="287" t="s">
        <v>24</v>
      </c>
      <c r="L56" s="101">
        <v>41669</v>
      </c>
      <c r="M56"/>
    </row>
    <row r="57" spans="2:13">
      <c r="B57" s="6">
        <v>19</v>
      </c>
      <c r="C57" s="7" t="s">
        <v>71</v>
      </c>
      <c r="D57" s="7" t="s">
        <v>142</v>
      </c>
      <c r="E57" s="7" t="s">
        <v>1</v>
      </c>
      <c r="F57" s="35">
        <v>41665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7" t="s">
        <v>71</v>
      </c>
      <c r="D58" s="7" t="s">
        <v>143</v>
      </c>
      <c r="E58" s="7" t="s">
        <v>3</v>
      </c>
      <c r="F58" s="35">
        <v>41671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7" t="s">
        <v>71</v>
      </c>
      <c r="D59" s="7" t="s">
        <v>144</v>
      </c>
      <c r="E59" s="7" t="s">
        <v>3</v>
      </c>
      <c r="F59" s="35">
        <v>41671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7" t="s">
        <v>71</v>
      </c>
      <c r="D60" s="7" t="s">
        <v>145</v>
      </c>
      <c r="E60" s="7" t="s">
        <v>27</v>
      </c>
      <c r="F60" s="35">
        <v>41665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7" t="s">
        <v>71</v>
      </c>
      <c r="D61" s="7" t="s">
        <v>146</v>
      </c>
      <c r="E61" s="7" t="s">
        <v>27</v>
      </c>
      <c r="F61" s="35">
        <v>41671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7" t="s">
        <v>71</v>
      </c>
      <c r="D62" s="7" t="s">
        <v>147</v>
      </c>
      <c r="E62" s="7" t="s">
        <v>24</v>
      </c>
      <c r="F62" s="35">
        <v>41665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7" t="s">
        <v>71</v>
      </c>
      <c r="D63" s="7" t="s">
        <v>76</v>
      </c>
      <c r="E63" s="7" t="s">
        <v>5</v>
      </c>
      <c r="F63" s="35">
        <v>41665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7" t="s">
        <v>71</v>
      </c>
      <c r="D64" s="7" t="s">
        <v>75</v>
      </c>
      <c r="E64" s="7" t="s">
        <v>5</v>
      </c>
      <c r="F64" s="35">
        <v>41665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7" t="s">
        <v>78</v>
      </c>
      <c r="D65" s="7" t="s">
        <v>148</v>
      </c>
      <c r="E65" s="7" t="s">
        <v>13</v>
      </c>
      <c r="F65" s="35">
        <v>41665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7" t="s">
        <v>78</v>
      </c>
      <c r="D66" s="7" t="s">
        <v>79</v>
      </c>
      <c r="E66" s="7" t="s">
        <v>21</v>
      </c>
      <c r="F66" s="35">
        <v>41665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7" t="s">
        <v>78</v>
      </c>
      <c r="D67" s="7" t="s">
        <v>149</v>
      </c>
      <c r="E67" s="7" t="s">
        <v>21</v>
      </c>
      <c r="F67" s="35">
        <v>41665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7" t="s">
        <v>87</v>
      </c>
      <c r="D68" s="7" t="s">
        <v>150</v>
      </c>
      <c r="E68" s="7" t="s">
        <v>16</v>
      </c>
      <c r="F68" s="35">
        <v>41665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7" t="s">
        <v>87</v>
      </c>
      <c r="D69" s="7" t="s">
        <v>151</v>
      </c>
      <c r="E69" s="7" t="s">
        <v>1</v>
      </c>
      <c r="F69" s="35">
        <v>41665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7" t="s">
        <v>87</v>
      </c>
      <c r="D70" s="7" t="s">
        <v>152</v>
      </c>
      <c r="E70" s="7" t="s">
        <v>5</v>
      </c>
      <c r="F70" s="35">
        <v>41665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7" t="s">
        <v>153</v>
      </c>
      <c r="D71" s="7" t="s">
        <v>154</v>
      </c>
      <c r="E71" s="7" t="s">
        <v>5</v>
      </c>
      <c r="F71" s="35">
        <v>41671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7" t="s">
        <v>153</v>
      </c>
      <c r="D72" s="7" t="s">
        <v>155</v>
      </c>
      <c r="E72" s="7" t="s">
        <v>3</v>
      </c>
      <c r="F72" s="35">
        <v>41671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7" t="s">
        <v>153</v>
      </c>
      <c r="D73" s="7" t="s">
        <v>156</v>
      </c>
      <c r="E73" s="7" t="s">
        <v>5</v>
      </c>
      <c r="F73" s="35">
        <v>41665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7" t="s">
        <v>153</v>
      </c>
      <c r="D74" s="7" t="s">
        <v>157</v>
      </c>
      <c r="E74" s="7" t="s">
        <v>1</v>
      </c>
      <c r="F74" s="35">
        <v>41665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7" t="s">
        <v>153</v>
      </c>
      <c r="D75" s="7" t="s">
        <v>158</v>
      </c>
      <c r="E75" s="7" t="s">
        <v>3</v>
      </c>
      <c r="F75" s="35">
        <v>41671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7" t="s">
        <v>153</v>
      </c>
      <c r="D76" s="7" t="s">
        <v>159</v>
      </c>
      <c r="E76" s="7" t="s">
        <v>24</v>
      </c>
      <c r="F76" s="35">
        <v>41665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7" t="s">
        <v>160</v>
      </c>
      <c r="D77" s="7" t="s">
        <v>161</v>
      </c>
      <c r="E77" s="7" t="s">
        <v>3</v>
      </c>
      <c r="F77" s="35">
        <v>41671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7" t="s">
        <v>160</v>
      </c>
      <c r="D78" s="7" t="s">
        <v>162</v>
      </c>
      <c r="E78" s="7" t="s">
        <v>5</v>
      </c>
      <c r="F78" s="35">
        <v>41665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7" t="s">
        <v>160</v>
      </c>
      <c r="D79" s="7" t="s">
        <v>163</v>
      </c>
      <c r="E79" s="7" t="s">
        <v>7</v>
      </c>
      <c r="F79" s="35">
        <v>41665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7" t="s">
        <v>160</v>
      </c>
      <c r="D80" s="7" t="s">
        <v>164</v>
      </c>
      <c r="E80" s="7" t="s">
        <v>10</v>
      </c>
      <c r="F80" s="35">
        <v>41665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7" t="s">
        <v>160</v>
      </c>
      <c r="D81" s="7" t="s">
        <v>165</v>
      </c>
      <c r="E81" s="7" t="s">
        <v>3</v>
      </c>
      <c r="F81" s="35">
        <v>41671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7" t="s">
        <v>160</v>
      </c>
      <c r="D82" s="7" t="s">
        <v>166</v>
      </c>
      <c r="E82" s="7" t="s">
        <v>15</v>
      </c>
      <c r="F82" s="35">
        <v>41665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7" t="s">
        <v>160</v>
      </c>
      <c r="D83" s="7" t="s">
        <v>167</v>
      </c>
      <c r="E83" s="7" t="s">
        <v>5</v>
      </c>
      <c r="F83" s="35">
        <v>41665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7" t="s">
        <v>168</v>
      </c>
      <c r="D84" s="7" t="s">
        <v>169</v>
      </c>
      <c r="E84" s="7" t="s">
        <v>3</v>
      </c>
      <c r="F84" s="35">
        <v>41671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7" t="s">
        <v>168</v>
      </c>
      <c r="D85" s="7" t="s">
        <v>170</v>
      </c>
      <c r="E85" s="7" t="s">
        <v>3</v>
      </c>
      <c r="F85" s="35">
        <v>41671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7" t="s">
        <v>171</v>
      </c>
      <c r="D86" s="7" t="s">
        <v>172</v>
      </c>
      <c r="E86" s="7" t="s">
        <v>5</v>
      </c>
      <c r="F86" s="35">
        <v>41665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7" t="s">
        <v>171</v>
      </c>
      <c r="D87" s="7" t="s">
        <v>173</v>
      </c>
      <c r="E87" s="7" t="s">
        <v>5</v>
      </c>
      <c r="F87" s="35">
        <v>41671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7" t="s">
        <v>171</v>
      </c>
      <c r="D88" s="7" t="s">
        <v>174</v>
      </c>
      <c r="E88" s="7" t="s">
        <v>11</v>
      </c>
      <c r="F88" s="35">
        <v>41665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7" t="s">
        <v>171</v>
      </c>
      <c r="D89" s="7" t="s">
        <v>175</v>
      </c>
      <c r="E89" s="7" t="s">
        <v>5</v>
      </c>
      <c r="F89" s="35">
        <v>41671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7" t="s">
        <v>171</v>
      </c>
      <c r="D90" s="7" t="s">
        <v>176</v>
      </c>
      <c r="E90" s="7" t="s">
        <v>5</v>
      </c>
      <c r="F90" s="35">
        <v>41671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7" t="s">
        <v>171</v>
      </c>
      <c r="D91" s="7" t="s">
        <v>177</v>
      </c>
      <c r="E91" s="7" t="s">
        <v>5</v>
      </c>
      <c r="F91" s="35">
        <v>41671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7" t="s">
        <v>171</v>
      </c>
      <c r="D92" s="7" t="s">
        <v>178</v>
      </c>
      <c r="E92" s="7" t="s">
        <v>5</v>
      </c>
      <c r="F92" s="35">
        <v>41671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7" t="s">
        <v>171</v>
      </c>
      <c r="D93" s="7" t="s">
        <v>179</v>
      </c>
      <c r="E93" s="7" t="s">
        <v>5</v>
      </c>
      <c r="F93" s="35">
        <v>41671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7" t="s">
        <v>171</v>
      </c>
      <c r="D94" s="7" t="s">
        <v>180</v>
      </c>
      <c r="E94" s="7" t="s">
        <v>3</v>
      </c>
      <c r="F94" s="35">
        <v>41671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7" t="s">
        <v>171</v>
      </c>
      <c r="D95" s="7" t="s">
        <v>181</v>
      </c>
      <c r="E95" s="7" t="s">
        <v>5</v>
      </c>
      <c r="F95" s="35">
        <v>41671</v>
      </c>
      <c r="H95" s="6">
        <v>57</v>
      </c>
      <c r="I95" s="12"/>
      <c r="J95" s="12"/>
      <c r="K95" s="12"/>
      <c r="L95" s="13"/>
      <c r="M95"/>
    </row>
    <row r="96" spans="2:13">
      <c r="B96" s="6">
        <v>58</v>
      </c>
      <c r="C96" s="7" t="s">
        <v>171</v>
      </c>
      <c r="D96" s="7" t="s">
        <v>182</v>
      </c>
      <c r="E96" s="7" t="s">
        <v>5</v>
      </c>
      <c r="F96" s="35">
        <v>41671</v>
      </c>
      <c r="H96" s="6">
        <v>58</v>
      </c>
      <c r="I96" s="12"/>
      <c r="J96" s="12"/>
      <c r="K96" s="12"/>
      <c r="L96" s="13"/>
      <c r="M96"/>
    </row>
    <row r="97" spans="2:13">
      <c r="B97" s="6">
        <v>59</v>
      </c>
      <c r="C97" s="7" t="s">
        <v>171</v>
      </c>
      <c r="D97" s="7" t="s">
        <v>183</v>
      </c>
      <c r="E97" s="7" t="s">
        <v>5</v>
      </c>
      <c r="F97" s="35">
        <v>41665</v>
      </c>
      <c r="H97" s="6">
        <v>59</v>
      </c>
      <c r="I97" s="12"/>
      <c r="J97" s="12"/>
      <c r="K97" s="12"/>
      <c r="L97" s="13"/>
      <c r="M97"/>
    </row>
    <row r="98" spans="2:13">
      <c r="B98" s="6">
        <v>60</v>
      </c>
      <c r="C98" s="7" t="s">
        <v>171</v>
      </c>
      <c r="D98" s="7" t="s">
        <v>184</v>
      </c>
      <c r="E98" s="7" t="s">
        <v>5</v>
      </c>
      <c r="F98" s="35">
        <v>41671</v>
      </c>
      <c r="H98" s="6">
        <v>60</v>
      </c>
      <c r="I98" s="12"/>
      <c r="J98" s="12"/>
      <c r="K98" s="12"/>
      <c r="L98" s="13"/>
      <c r="M98"/>
    </row>
    <row r="99" spans="2:13">
      <c r="B99" s="6">
        <v>61</v>
      </c>
      <c r="C99" s="7" t="s">
        <v>171</v>
      </c>
      <c r="D99" s="7" t="s">
        <v>185</v>
      </c>
      <c r="E99" s="7" t="s">
        <v>5</v>
      </c>
      <c r="F99" s="35">
        <v>41671</v>
      </c>
      <c r="H99" s="6">
        <v>61</v>
      </c>
      <c r="I99" s="12"/>
      <c r="J99" s="12"/>
      <c r="K99" s="12"/>
      <c r="L99" s="13"/>
      <c r="M99"/>
    </row>
    <row r="100" spans="2:13">
      <c r="B100" s="6">
        <v>62</v>
      </c>
      <c r="C100" s="7" t="s">
        <v>186</v>
      </c>
      <c r="D100" s="7" t="s">
        <v>187</v>
      </c>
      <c r="E100" s="7" t="s">
        <v>12</v>
      </c>
      <c r="F100" s="35">
        <v>41665</v>
      </c>
      <c r="H100" s="6">
        <v>62</v>
      </c>
      <c r="I100" s="12"/>
      <c r="J100" s="12"/>
      <c r="K100" s="12"/>
      <c r="L100" s="13"/>
      <c r="M100"/>
    </row>
    <row r="101" spans="2:13">
      <c r="B101" s="6">
        <v>63</v>
      </c>
      <c r="C101" s="7" t="s">
        <v>186</v>
      </c>
      <c r="D101" s="7" t="s">
        <v>188</v>
      </c>
      <c r="E101" s="7" t="s">
        <v>24</v>
      </c>
      <c r="F101" s="35">
        <v>41665</v>
      </c>
      <c r="H101" s="6">
        <v>63</v>
      </c>
      <c r="I101" s="12"/>
      <c r="J101" s="12"/>
      <c r="K101" s="12"/>
      <c r="L101" s="13"/>
      <c r="M101"/>
    </row>
    <row r="102" spans="2:13">
      <c r="B102" s="6">
        <v>64</v>
      </c>
      <c r="C102" s="7" t="s">
        <v>186</v>
      </c>
      <c r="D102" s="7" t="s">
        <v>189</v>
      </c>
      <c r="E102" s="7" t="s">
        <v>24</v>
      </c>
      <c r="F102" s="35">
        <v>41665</v>
      </c>
      <c r="H102" s="6">
        <v>64</v>
      </c>
      <c r="I102" s="12"/>
      <c r="J102" s="12"/>
      <c r="K102" s="12"/>
      <c r="L102" s="13"/>
      <c r="M102"/>
    </row>
    <row r="103" spans="2:13">
      <c r="B103" s="6">
        <v>65</v>
      </c>
      <c r="C103" s="7" t="s">
        <v>186</v>
      </c>
      <c r="D103" s="7" t="s">
        <v>190</v>
      </c>
      <c r="E103" s="7" t="s">
        <v>3</v>
      </c>
      <c r="F103" s="35">
        <v>41671</v>
      </c>
      <c r="H103" s="6">
        <v>65</v>
      </c>
      <c r="I103" s="12"/>
      <c r="J103" s="12"/>
      <c r="K103" s="12"/>
      <c r="L103" s="13"/>
      <c r="M103"/>
    </row>
    <row r="104" spans="2:13">
      <c r="B104" s="6">
        <v>66</v>
      </c>
      <c r="C104" s="7" t="s">
        <v>186</v>
      </c>
      <c r="D104" s="7" t="s">
        <v>191</v>
      </c>
      <c r="E104" s="7" t="s">
        <v>5</v>
      </c>
      <c r="F104" s="35">
        <v>41671</v>
      </c>
      <c r="H104" s="6">
        <v>66</v>
      </c>
      <c r="I104" s="12"/>
      <c r="J104" s="12"/>
      <c r="K104" s="12"/>
      <c r="L104" s="13"/>
      <c r="M104"/>
    </row>
    <row r="105" spans="2:13">
      <c r="B105" s="6">
        <v>67</v>
      </c>
      <c r="C105" s="7" t="s">
        <v>186</v>
      </c>
      <c r="D105" s="7" t="s">
        <v>192</v>
      </c>
      <c r="E105" s="7" t="s">
        <v>3</v>
      </c>
      <c r="F105" s="35">
        <v>41671</v>
      </c>
      <c r="H105" s="6">
        <v>67</v>
      </c>
      <c r="I105" s="12"/>
      <c r="J105" s="12"/>
      <c r="K105" s="12"/>
      <c r="L105" s="13"/>
      <c r="M105"/>
    </row>
    <row r="106" spans="2:13">
      <c r="B106" s="6">
        <v>68</v>
      </c>
      <c r="C106" s="7" t="s">
        <v>186</v>
      </c>
      <c r="D106" s="7" t="s">
        <v>193</v>
      </c>
      <c r="E106" s="7" t="s">
        <v>5</v>
      </c>
      <c r="F106" s="35">
        <v>41671</v>
      </c>
      <c r="H106" s="6">
        <v>68</v>
      </c>
      <c r="I106" s="12"/>
      <c r="J106" s="12"/>
      <c r="K106" s="12"/>
      <c r="L106" s="13"/>
      <c r="M106"/>
    </row>
    <row r="107" spans="2:13">
      <c r="B107" s="6">
        <v>69</v>
      </c>
      <c r="C107" s="7" t="s">
        <v>186</v>
      </c>
      <c r="D107" s="7" t="s">
        <v>194</v>
      </c>
      <c r="E107" s="7" t="s">
        <v>5</v>
      </c>
      <c r="F107" s="35">
        <v>41671</v>
      </c>
      <c r="H107" s="6">
        <v>69</v>
      </c>
      <c r="I107" s="12"/>
      <c r="J107" s="12"/>
      <c r="K107" s="12"/>
      <c r="L107" s="13"/>
      <c r="M107"/>
    </row>
    <row r="108" spans="2:13">
      <c r="B108" s="6">
        <v>70</v>
      </c>
      <c r="C108" s="7" t="s">
        <v>186</v>
      </c>
      <c r="D108" s="7" t="s">
        <v>195</v>
      </c>
      <c r="E108" s="7" t="s">
        <v>5</v>
      </c>
      <c r="F108" s="35">
        <v>41671</v>
      </c>
      <c r="H108" s="6">
        <v>70</v>
      </c>
      <c r="I108" s="12"/>
      <c r="J108" s="12"/>
      <c r="K108" s="12"/>
      <c r="L108" s="13"/>
      <c r="M108"/>
    </row>
    <row r="109" spans="2:13">
      <c r="B109" s="6">
        <v>71</v>
      </c>
      <c r="C109" s="7" t="s">
        <v>186</v>
      </c>
      <c r="D109" s="7" t="s">
        <v>196</v>
      </c>
      <c r="E109" s="7" t="s">
        <v>27</v>
      </c>
      <c r="F109" s="35">
        <v>41665</v>
      </c>
      <c r="M109"/>
    </row>
    <row r="110" spans="2:13">
      <c r="B110" s="6">
        <v>72</v>
      </c>
      <c r="C110" s="7" t="s">
        <v>186</v>
      </c>
      <c r="D110" s="7" t="s">
        <v>197</v>
      </c>
      <c r="E110" s="7" t="s">
        <v>5</v>
      </c>
      <c r="F110" s="35">
        <v>41671</v>
      </c>
      <c r="M110"/>
    </row>
    <row r="111" spans="2:13">
      <c r="B111" s="6">
        <v>73</v>
      </c>
      <c r="C111" s="7" t="s">
        <v>186</v>
      </c>
      <c r="D111" s="7" t="s">
        <v>198</v>
      </c>
      <c r="E111" s="7" t="s">
        <v>5</v>
      </c>
      <c r="F111" s="35">
        <v>41671</v>
      </c>
      <c r="M111"/>
    </row>
    <row r="112" spans="2:13">
      <c r="B112" s="6">
        <v>74</v>
      </c>
      <c r="C112" s="7" t="s">
        <v>186</v>
      </c>
      <c r="D112" s="7" t="s">
        <v>199</v>
      </c>
      <c r="E112" s="7" t="s">
        <v>5</v>
      </c>
      <c r="F112" s="35">
        <v>41665</v>
      </c>
      <c r="M112"/>
    </row>
    <row r="113" spans="2:13">
      <c r="B113" s="6">
        <v>75</v>
      </c>
      <c r="C113" s="7" t="s">
        <v>186</v>
      </c>
      <c r="D113" s="7" t="s">
        <v>200</v>
      </c>
      <c r="E113" s="7" t="s">
        <v>5</v>
      </c>
      <c r="F113" s="35">
        <v>41671</v>
      </c>
      <c r="M113"/>
    </row>
    <row r="114" spans="2:13">
      <c r="B114" s="6">
        <v>76</v>
      </c>
      <c r="C114" s="7" t="s">
        <v>186</v>
      </c>
      <c r="D114" s="7" t="s">
        <v>201</v>
      </c>
      <c r="E114" s="7" t="s">
        <v>24</v>
      </c>
      <c r="F114" s="35">
        <v>41665</v>
      </c>
      <c r="M114"/>
    </row>
    <row r="115" spans="2:13">
      <c r="B115" s="6">
        <v>77</v>
      </c>
      <c r="C115" s="7" t="s">
        <v>202</v>
      </c>
      <c r="D115" s="7" t="s">
        <v>203</v>
      </c>
      <c r="E115" s="7" t="s">
        <v>24</v>
      </c>
      <c r="F115" s="35">
        <v>41665</v>
      </c>
      <c r="M115"/>
    </row>
    <row r="116" spans="2:13">
      <c r="B116" s="6">
        <v>78</v>
      </c>
      <c r="C116" s="7" t="s">
        <v>202</v>
      </c>
      <c r="D116" s="7" t="s">
        <v>204</v>
      </c>
      <c r="E116" s="7" t="s">
        <v>5</v>
      </c>
      <c r="F116" s="35">
        <v>41671</v>
      </c>
      <c r="M116"/>
    </row>
    <row r="117" spans="2:13">
      <c r="B117" s="6">
        <v>79</v>
      </c>
      <c r="C117" s="7" t="s">
        <v>202</v>
      </c>
      <c r="D117" s="7" t="s">
        <v>205</v>
      </c>
      <c r="E117" s="7" t="s">
        <v>3</v>
      </c>
      <c r="F117" s="35">
        <v>41671</v>
      </c>
      <c r="M117"/>
    </row>
    <row r="118" spans="2:13">
      <c r="B118" s="6">
        <v>80</v>
      </c>
      <c r="C118" s="7" t="s">
        <v>202</v>
      </c>
      <c r="D118" s="7" t="s">
        <v>206</v>
      </c>
      <c r="E118" s="7" t="s">
        <v>5</v>
      </c>
      <c r="F118" s="35">
        <v>41671</v>
      </c>
      <c r="M118"/>
    </row>
    <row r="119" spans="2:13">
      <c r="B119" s="6">
        <v>81</v>
      </c>
      <c r="C119" s="7" t="s">
        <v>202</v>
      </c>
      <c r="D119" s="7" t="s">
        <v>207</v>
      </c>
      <c r="E119" s="7" t="s">
        <v>5</v>
      </c>
      <c r="F119" s="35">
        <v>41671</v>
      </c>
      <c r="M119"/>
    </row>
    <row r="120" spans="2:13">
      <c r="B120" s="6">
        <v>82</v>
      </c>
      <c r="C120" s="7" t="s">
        <v>202</v>
      </c>
      <c r="D120" s="7" t="s">
        <v>208</v>
      </c>
      <c r="E120" s="7" t="s">
        <v>5</v>
      </c>
      <c r="F120" s="35">
        <v>41665</v>
      </c>
      <c r="M120"/>
    </row>
    <row r="121" spans="2:13">
      <c r="B121" s="6">
        <v>83</v>
      </c>
      <c r="C121" s="7" t="s">
        <v>202</v>
      </c>
      <c r="D121" s="7" t="s">
        <v>209</v>
      </c>
      <c r="E121" s="7" t="s">
        <v>15</v>
      </c>
      <c r="F121" s="35">
        <v>41665</v>
      </c>
      <c r="M121"/>
    </row>
    <row r="122" spans="2:13">
      <c r="B122" s="6">
        <v>84</v>
      </c>
      <c r="C122" s="7" t="s">
        <v>202</v>
      </c>
      <c r="D122" s="7" t="s">
        <v>210</v>
      </c>
      <c r="E122" s="7" t="s">
        <v>5</v>
      </c>
      <c r="F122" s="35">
        <v>41671</v>
      </c>
      <c r="M122"/>
    </row>
    <row r="123" spans="2:13">
      <c r="B123" s="6">
        <v>85</v>
      </c>
      <c r="C123" s="7" t="s">
        <v>202</v>
      </c>
      <c r="D123" s="7" t="s">
        <v>211</v>
      </c>
      <c r="E123" s="7" t="s">
        <v>5</v>
      </c>
      <c r="F123" s="35">
        <v>41671</v>
      </c>
      <c r="M123"/>
    </row>
    <row r="124" spans="2:13">
      <c r="B124" s="6">
        <v>86</v>
      </c>
      <c r="C124" s="7" t="s">
        <v>202</v>
      </c>
      <c r="D124" s="7" t="s">
        <v>212</v>
      </c>
      <c r="E124" s="7" t="s">
        <v>3</v>
      </c>
      <c r="F124" s="35">
        <v>41671</v>
      </c>
      <c r="M124"/>
    </row>
    <row r="125" spans="2:13">
      <c r="B125" s="6">
        <v>87</v>
      </c>
      <c r="C125" s="7" t="s">
        <v>202</v>
      </c>
      <c r="D125" s="7" t="s">
        <v>213</v>
      </c>
      <c r="E125" s="7" t="s">
        <v>5</v>
      </c>
      <c r="F125" s="35">
        <v>41671</v>
      </c>
      <c r="M125"/>
    </row>
    <row r="126" spans="2:13">
      <c r="B126" s="6">
        <v>88</v>
      </c>
      <c r="C126" s="7" t="s">
        <v>202</v>
      </c>
      <c r="D126" s="7" t="s">
        <v>214</v>
      </c>
      <c r="E126" s="7" t="s">
        <v>27</v>
      </c>
      <c r="F126" s="35">
        <v>41665</v>
      </c>
      <c r="M126"/>
    </row>
    <row r="127" spans="2:13">
      <c r="B127" s="6">
        <v>89</v>
      </c>
      <c r="C127" s="7" t="s">
        <v>202</v>
      </c>
      <c r="D127" s="7" t="s">
        <v>215</v>
      </c>
      <c r="E127" s="7" t="s">
        <v>5</v>
      </c>
      <c r="F127" s="35">
        <v>41671</v>
      </c>
      <c r="M127"/>
    </row>
    <row r="128" spans="2:13">
      <c r="B128" s="6">
        <v>90</v>
      </c>
      <c r="C128" s="7" t="s">
        <v>202</v>
      </c>
      <c r="D128" s="7" t="s">
        <v>216</v>
      </c>
      <c r="E128" s="7" t="s">
        <v>5</v>
      </c>
      <c r="F128" s="35">
        <v>41671</v>
      </c>
      <c r="M128"/>
    </row>
    <row r="129" spans="2:13">
      <c r="B129" s="6">
        <v>91</v>
      </c>
      <c r="C129" s="7" t="s">
        <v>202</v>
      </c>
      <c r="D129" s="7" t="s">
        <v>217</v>
      </c>
      <c r="E129" s="7" t="s">
        <v>24</v>
      </c>
      <c r="F129" s="35">
        <v>41665</v>
      </c>
      <c r="M129"/>
    </row>
    <row r="130" spans="2:13">
      <c r="B130" s="6">
        <v>92</v>
      </c>
      <c r="C130" s="7" t="s">
        <v>202</v>
      </c>
      <c r="D130" s="7" t="s">
        <v>218</v>
      </c>
      <c r="E130" s="7" t="s">
        <v>5</v>
      </c>
      <c r="F130" s="35">
        <v>41671</v>
      </c>
      <c r="M130"/>
    </row>
    <row r="131" spans="2:13">
      <c r="B131" s="6">
        <v>93</v>
      </c>
      <c r="C131" s="7" t="s">
        <v>202</v>
      </c>
      <c r="D131" s="7" t="s">
        <v>219</v>
      </c>
      <c r="E131" s="7" t="s">
        <v>5</v>
      </c>
      <c r="F131" s="35">
        <v>41671</v>
      </c>
      <c r="M131"/>
    </row>
    <row r="132" spans="2:13">
      <c r="B132" s="6">
        <v>94</v>
      </c>
      <c r="C132" s="7" t="s">
        <v>202</v>
      </c>
      <c r="D132" s="7" t="s">
        <v>220</v>
      </c>
      <c r="E132" s="7" t="s">
        <v>6</v>
      </c>
      <c r="F132" s="35">
        <v>41671</v>
      </c>
      <c r="M132"/>
    </row>
    <row r="133" spans="2:13">
      <c r="B133" s="6">
        <v>95</v>
      </c>
      <c r="C133" s="7" t="s">
        <v>202</v>
      </c>
      <c r="D133" s="7" t="s">
        <v>221</v>
      </c>
      <c r="E133" s="7" t="s">
        <v>11</v>
      </c>
      <c r="F133" s="35">
        <v>41671</v>
      </c>
      <c r="M133"/>
    </row>
    <row r="134" spans="2:13">
      <c r="B134" s="6">
        <v>96</v>
      </c>
      <c r="C134" s="7" t="s">
        <v>202</v>
      </c>
      <c r="D134" s="7" t="s">
        <v>222</v>
      </c>
      <c r="E134" s="7" t="s">
        <v>3</v>
      </c>
      <c r="F134" s="35">
        <v>41671</v>
      </c>
      <c r="M134"/>
    </row>
    <row r="135" spans="2:13">
      <c r="B135" s="6">
        <v>97</v>
      </c>
      <c r="C135" s="7" t="s">
        <v>202</v>
      </c>
      <c r="D135" s="7" t="s">
        <v>223</v>
      </c>
      <c r="E135" s="7" t="s">
        <v>5</v>
      </c>
      <c r="F135" s="35">
        <v>41671</v>
      </c>
      <c r="M135"/>
    </row>
    <row r="136" spans="2:13">
      <c r="B136" s="6">
        <v>98</v>
      </c>
      <c r="C136" s="7" t="s">
        <v>202</v>
      </c>
      <c r="D136" s="7" t="s">
        <v>224</v>
      </c>
      <c r="E136" s="7" t="s">
        <v>24</v>
      </c>
      <c r="F136" s="35">
        <v>41665</v>
      </c>
      <c r="M136"/>
    </row>
    <row r="137" spans="2:13">
      <c r="B137" s="6">
        <v>99</v>
      </c>
      <c r="C137" s="7" t="s">
        <v>202</v>
      </c>
      <c r="D137" s="7" t="s">
        <v>225</v>
      </c>
      <c r="E137" s="7" t="s">
        <v>5</v>
      </c>
      <c r="F137" s="35">
        <v>41671</v>
      </c>
      <c r="M137"/>
    </row>
    <row r="138" spans="2:13">
      <c r="B138" s="6">
        <v>100</v>
      </c>
      <c r="C138" s="7" t="s">
        <v>226</v>
      </c>
      <c r="D138" s="7" t="s">
        <v>227</v>
      </c>
      <c r="E138" s="7" t="s">
        <v>5</v>
      </c>
      <c r="F138" s="35">
        <v>41671</v>
      </c>
      <c r="M138"/>
    </row>
    <row r="139" spans="2:13">
      <c r="B139" s="6">
        <v>101</v>
      </c>
      <c r="C139" s="7" t="s">
        <v>226</v>
      </c>
      <c r="D139" s="7" t="s">
        <v>228</v>
      </c>
      <c r="E139" s="7" t="s">
        <v>5</v>
      </c>
      <c r="F139" s="35">
        <v>41671</v>
      </c>
      <c r="M139"/>
    </row>
    <row r="140" spans="2:13">
      <c r="B140" s="6">
        <v>102</v>
      </c>
      <c r="C140" s="7" t="s">
        <v>226</v>
      </c>
      <c r="D140" s="7" t="s">
        <v>229</v>
      </c>
      <c r="E140" s="7" t="s">
        <v>5</v>
      </c>
      <c r="F140" s="35">
        <v>41671</v>
      </c>
      <c r="M140"/>
    </row>
    <row r="141" spans="2:13">
      <c r="B141" s="6">
        <v>103</v>
      </c>
      <c r="C141" s="7" t="s">
        <v>226</v>
      </c>
      <c r="D141" s="7" t="s">
        <v>230</v>
      </c>
      <c r="E141" s="7" t="s">
        <v>5</v>
      </c>
      <c r="F141" s="35">
        <v>41671</v>
      </c>
      <c r="M141"/>
    </row>
    <row r="142" spans="2:13">
      <c r="B142" s="6">
        <v>104</v>
      </c>
      <c r="C142" s="7" t="s">
        <v>226</v>
      </c>
      <c r="D142" s="7" t="s">
        <v>231</v>
      </c>
      <c r="E142" s="7" t="s">
        <v>3</v>
      </c>
      <c r="F142" s="35">
        <v>41671</v>
      </c>
      <c r="M142"/>
    </row>
    <row r="143" spans="2:13">
      <c r="B143" s="6">
        <v>105</v>
      </c>
      <c r="C143" s="7" t="s">
        <v>226</v>
      </c>
      <c r="D143" s="7" t="s">
        <v>232</v>
      </c>
      <c r="E143" s="7" t="s">
        <v>5</v>
      </c>
      <c r="F143" s="35">
        <v>41671</v>
      </c>
      <c r="M143"/>
    </row>
    <row r="144" spans="2:13">
      <c r="B144" s="6">
        <v>106</v>
      </c>
      <c r="C144" s="7" t="s">
        <v>226</v>
      </c>
      <c r="D144" s="7" t="s">
        <v>233</v>
      </c>
      <c r="E144" s="7" t="s">
        <v>5</v>
      </c>
      <c r="F144" s="35">
        <v>41671</v>
      </c>
      <c r="M144"/>
    </row>
    <row r="145" spans="2:13">
      <c r="B145" s="6">
        <v>107</v>
      </c>
      <c r="C145" s="7" t="s">
        <v>226</v>
      </c>
      <c r="D145" s="7" t="s">
        <v>234</v>
      </c>
      <c r="E145" s="7" t="s">
        <v>5</v>
      </c>
      <c r="F145" s="35">
        <v>41671</v>
      </c>
      <c r="M145"/>
    </row>
    <row r="146" spans="2:13">
      <c r="B146" s="6">
        <v>108</v>
      </c>
      <c r="C146" s="7" t="s">
        <v>226</v>
      </c>
      <c r="D146" s="7" t="s">
        <v>235</v>
      </c>
      <c r="E146" s="7" t="s">
        <v>5</v>
      </c>
      <c r="F146" s="35">
        <v>41671</v>
      </c>
      <c r="M146"/>
    </row>
    <row r="147" spans="2:13">
      <c r="B147" s="6">
        <v>109</v>
      </c>
      <c r="C147" s="7" t="s">
        <v>226</v>
      </c>
      <c r="D147" s="7" t="s">
        <v>236</v>
      </c>
      <c r="E147" s="7" t="s">
        <v>5</v>
      </c>
      <c r="F147" s="35">
        <v>41671</v>
      </c>
      <c r="M147"/>
    </row>
    <row r="148" spans="2:13">
      <c r="B148" s="6">
        <v>110</v>
      </c>
      <c r="C148" s="7" t="s">
        <v>226</v>
      </c>
      <c r="D148" s="7" t="s">
        <v>237</v>
      </c>
      <c r="E148" s="7" t="s">
        <v>5</v>
      </c>
      <c r="F148" s="35">
        <v>41671</v>
      </c>
      <c r="M148"/>
    </row>
    <row r="149" spans="2:13">
      <c r="B149" s="6">
        <v>111</v>
      </c>
      <c r="C149" s="7" t="s">
        <v>226</v>
      </c>
      <c r="D149" s="7" t="s">
        <v>238</v>
      </c>
      <c r="E149" s="7" t="s">
        <v>5</v>
      </c>
      <c r="F149" s="35">
        <v>41671</v>
      </c>
      <c r="M149"/>
    </row>
    <row r="150" spans="2:13">
      <c r="B150" s="6">
        <v>112</v>
      </c>
      <c r="C150" s="7" t="s">
        <v>226</v>
      </c>
      <c r="D150" s="7" t="s">
        <v>239</v>
      </c>
      <c r="E150" s="7" t="s">
        <v>5</v>
      </c>
      <c r="F150" s="35">
        <v>41671</v>
      </c>
      <c r="M150"/>
    </row>
    <row r="151" spans="2:13">
      <c r="B151" s="6">
        <v>113</v>
      </c>
      <c r="C151" s="7" t="s">
        <v>226</v>
      </c>
      <c r="D151" s="7" t="s">
        <v>240</v>
      </c>
      <c r="E151" s="7" t="s">
        <v>5</v>
      </c>
      <c r="F151" s="35">
        <v>41671</v>
      </c>
      <c r="M151"/>
    </row>
    <row r="152" spans="2:13">
      <c r="B152" s="6">
        <v>114</v>
      </c>
      <c r="C152" s="7" t="s">
        <v>226</v>
      </c>
      <c r="D152" s="7" t="s">
        <v>241</v>
      </c>
      <c r="E152" s="7" t="s">
        <v>17</v>
      </c>
      <c r="F152" s="35">
        <v>41665</v>
      </c>
      <c r="M152"/>
    </row>
    <row r="153" spans="2:13">
      <c r="B153" s="6">
        <v>115</v>
      </c>
      <c r="C153" s="7" t="s">
        <v>226</v>
      </c>
      <c r="D153" s="7" t="s">
        <v>242</v>
      </c>
      <c r="E153" s="7" t="s">
        <v>5</v>
      </c>
      <c r="F153" s="35">
        <v>41671</v>
      </c>
      <c r="M153"/>
    </row>
    <row r="154" spans="2:13">
      <c r="B154" s="6">
        <v>116</v>
      </c>
      <c r="C154" s="7" t="s">
        <v>226</v>
      </c>
      <c r="D154" s="7" t="s">
        <v>243</v>
      </c>
      <c r="E154" s="7" t="s">
        <v>5</v>
      </c>
      <c r="F154" s="35">
        <v>41671</v>
      </c>
      <c r="M154"/>
    </row>
    <row r="155" spans="2:13">
      <c r="B155" s="6">
        <v>117</v>
      </c>
      <c r="C155" s="7" t="s">
        <v>226</v>
      </c>
      <c r="D155" s="7" t="s">
        <v>244</v>
      </c>
      <c r="E155" s="7" t="s">
        <v>5</v>
      </c>
      <c r="F155" s="35">
        <v>41671</v>
      </c>
    </row>
    <row r="156" spans="2:13">
      <c r="B156" s="6">
        <v>118</v>
      </c>
      <c r="C156" s="7" t="s">
        <v>226</v>
      </c>
      <c r="D156" s="7" t="s">
        <v>245</v>
      </c>
      <c r="E156" s="7" t="s">
        <v>3</v>
      </c>
      <c r="F156" s="35">
        <v>41671</v>
      </c>
    </row>
    <row r="157" spans="2:13">
      <c r="B157" s="6">
        <v>119</v>
      </c>
      <c r="C157" s="7" t="s">
        <v>226</v>
      </c>
      <c r="D157" s="7" t="s">
        <v>246</v>
      </c>
      <c r="E157" s="7" t="s">
        <v>5</v>
      </c>
      <c r="F157" s="35">
        <v>41671</v>
      </c>
    </row>
    <row r="158" spans="2:13">
      <c r="B158" s="6">
        <v>120</v>
      </c>
      <c r="C158" s="7" t="s">
        <v>226</v>
      </c>
      <c r="D158" s="7" t="s">
        <v>247</v>
      </c>
      <c r="E158" s="7" t="s">
        <v>6</v>
      </c>
      <c r="F158" s="35">
        <v>41671</v>
      </c>
    </row>
    <row r="159" spans="2:13">
      <c r="B159" s="6">
        <v>121</v>
      </c>
      <c r="C159" s="7" t="s">
        <v>226</v>
      </c>
      <c r="D159" s="7" t="s">
        <v>248</v>
      </c>
      <c r="E159" s="7" t="s">
        <v>5</v>
      </c>
      <c r="F159" s="35">
        <v>41671</v>
      </c>
    </row>
    <row r="160" spans="2:13">
      <c r="B160" s="6">
        <v>122</v>
      </c>
      <c r="C160" s="7" t="s">
        <v>226</v>
      </c>
      <c r="D160" s="7" t="s">
        <v>249</v>
      </c>
      <c r="E160" s="7" t="s">
        <v>5</v>
      </c>
      <c r="F160" s="35">
        <v>41671</v>
      </c>
    </row>
    <row r="161" spans="2:6">
      <c r="B161" s="6">
        <v>123</v>
      </c>
      <c r="C161" s="7" t="s">
        <v>250</v>
      </c>
      <c r="D161" s="7" t="s">
        <v>251</v>
      </c>
      <c r="E161" s="7" t="s">
        <v>6</v>
      </c>
      <c r="F161" s="35">
        <v>41671</v>
      </c>
    </row>
    <row r="162" spans="2:6">
      <c r="B162" s="6">
        <v>124</v>
      </c>
      <c r="C162" s="7" t="s">
        <v>250</v>
      </c>
      <c r="D162" s="7" t="s">
        <v>252</v>
      </c>
      <c r="E162" s="7" t="s">
        <v>5</v>
      </c>
      <c r="F162" s="35">
        <v>41671</v>
      </c>
    </row>
    <row r="163" spans="2:6">
      <c r="B163" s="6">
        <v>125</v>
      </c>
      <c r="C163" s="7" t="s">
        <v>250</v>
      </c>
      <c r="D163" s="7" t="s">
        <v>253</v>
      </c>
      <c r="E163" s="7" t="s">
        <v>20</v>
      </c>
      <c r="F163" s="35">
        <v>41665</v>
      </c>
    </row>
    <row r="164" spans="2:6">
      <c r="B164" s="6">
        <v>126</v>
      </c>
      <c r="C164" s="7" t="s">
        <v>250</v>
      </c>
      <c r="D164" s="7" t="s">
        <v>254</v>
      </c>
      <c r="E164" s="7" t="s">
        <v>6</v>
      </c>
      <c r="F164" s="35">
        <v>41671</v>
      </c>
    </row>
    <row r="165" spans="2:6">
      <c r="B165" s="6">
        <v>127</v>
      </c>
      <c r="C165" s="7" t="s">
        <v>250</v>
      </c>
      <c r="D165" s="7" t="s">
        <v>255</v>
      </c>
      <c r="E165" s="7" t="s">
        <v>5</v>
      </c>
      <c r="F165" s="35">
        <v>41671</v>
      </c>
    </row>
    <row r="166" spans="2:6">
      <c r="B166" s="6">
        <v>128</v>
      </c>
      <c r="C166" s="7" t="s">
        <v>250</v>
      </c>
      <c r="D166" s="7" t="s">
        <v>256</v>
      </c>
      <c r="E166" s="7" t="s">
        <v>5</v>
      </c>
      <c r="F166" s="35">
        <v>41671</v>
      </c>
    </row>
    <row r="167" spans="2:6">
      <c r="B167" s="6">
        <v>129</v>
      </c>
      <c r="C167" s="7" t="s">
        <v>250</v>
      </c>
      <c r="D167" s="7" t="s">
        <v>257</v>
      </c>
      <c r="E167" s="7" t="s">
        <v>5</v>
      </c>
      <c r="F167" s="35">
        <v>41671</v>
      </c>
    </row>
    <row r="168" spans="2:6">
      <c r="B168" s="6">
        <v>130</v>
      </c>
      <c r="C168" s="7" t="s">
        <v>250</v>
      </c>
      <c r="D168" s="7" t="s">
        <v>258</v>
      </c>
      <c r="E168" s="7" t="s">
        <v>5</v>
      </c>
      <c r="F168" s="35">
        <v>41671</v>
      </c>
    </row>
    <row r="169" spans="2:6">
      <c r="B169" s="6">
        <v>131</v>
      </c>
      <c r="C169" s="7" t="s">
        <v>250</v>
      </c>
      <c r="D169" s="7" t="s">
        <v>259</v>
      </c>
      <c r="E169" s="7" t="s">
        <v>5</v>
      </c>
      <c r="F169" s="35">
        <v>41671</v>
      </c>
    </row>
    <row r="170" spans="2:6">
      <c r="B170" s="6">
        <v>132</v>
      </c>
      <c r="C170" s="7" t="s">
        <v>250</v>
      </c>
      <c r="D170" s="7" t="s">
        <v>260</v>
      </c>
      <c r="E170" s="7" t="s">
        <v>5</v>
      </c>
      <c r="F170" s="35">
        <v>41671</v>
      </c>
    </row>
    <row r="171" spans="2:6">
      <c r="B171" s="6">
        <v>133</v>
      </c>
      <c r="C171" s="7" t="s">
        <v>250</v>
      </c>
      <c r="D171" s="7" t="s">
        <v>261</v>
      </c>
      <c r="E171" s="7" t="s">
        <v>5</v>
      </c>
      <c r="F171" s="35">
        <v>41671</v>
      </c>
    </row>
    <row r="172" spans="2:6">
      <c r="B172" s="6">
        <v>134</v>
      </c>
      <c r="C172" s="7" t="s">
        <v>250</v>
      </c>
      <c r="D172" s="7" t="s">
        <v>262</v>
      </c>
      <c r="E172" s="7" t="s">
        <v>5</v>
      </c>
      <c r="F172" s="35">
        <v>41671</v>
      </c>
    </row>
    <row r="173" spans="2:6">
      <c r="B173" s="6">
        <v>135</v>
      </c>
      <c r="C173" s="7" t="s">
        <v>250</v>
      </c>
      <c r="D173" s="7" t="s">
        <v>263</v>
      </c>
      <c r="E173" s="7" t="s">
        <v>3</v>
      </c>
      <c r="F173" s="35">
        <v>41671</v>
      </c>
    </row>
    <row r="174" spans="2:6">
      <c r="B174" s="6">
        <v>136</v>
      </c>
      <c r="C174" s="7" t="s">
        <v>250</v>
      </c>
      <c r="D174" s="7" t="s">
        <v>264</v>
      </c>
      <c r="E174" s="7" t="s">
        <v>5</v>
      </c>
      <c r="F174" s="35">
        <v>41671</v>
      </c>
    </row>
    <row r="175" spans="2:6">
      <c r="B175" s="6">
        <v>137</v>
      </c>
      <c r="C175" s="7" t="s">
        <v>250</v>
      </c>
      <c r="D175" s="7" t="s">
        <v>265</v>
      </c>
      <c r="E175" s="7" t="s">
        <v>27</v>
      </c>
      <c r="F175" s="35">
        <v>41671</v>
      </c>
    </row>
    <row r="176" spans="2:6">
      <c r="B176" s="6">
        <v>138</v>
      </c>
      <c r="C176" s="7" t="s">
        <v>250</v>
      </c>
      <c r="D176" s="7" t="s">
        <v>266</v>
      </c>
      <c r="E176" s="7" t="s">
        <v>27</v>
      </c>
      <c r="F176" s="35">
        <v>41671</v>
      </c>
    </row>
    <row r="177" spans="2:6">
      <c r="B177" s="6">
        <v>139</v>
      </c>
      <c r="C177" s="7" t="s">
        <v>250</v>
      </c>
      <c r="D177" s="7" t="s">
        <v>267</v>
      </c>
      <c r="E177" s="7" t="s">
        <v>15</v>
      </c>
      <c r="F177" s="35">
        <v>41665</v>
      </c>
    </row>
    <row r="178" spans="2:6">
      <c r="B178" s="6">
        <v>140</v>
      </c>
      <c r="C178" s="7" t="s">
        <v>268</v>
      </c>
      <c r="D178" s="7" t="s">
        <v>269</v>
      </c>
      <c r="E178" s="7" t="s">
        <v>5</v>
      </c>
      <c r="F178" s="35">
        <v>41671</v>
      </c>
    </row>
    <row r="179" spans="2:6">
      <c r="B179" s="6">
        <v>141</v>
      </c>
      <c r="C179" s="7" t="s">
        <v>268</v>
      </c>
      <c r="D179" s="7" t="s">
        <v>270</v>
      </c>
      <c r="E179" s="7" t="s">
        <v>24</v>
      </c>
      <c r="F179" s="35">
        <v>41665</v>
      </c>
    </row>
    <row r="180" spans="2:6">
      <c r="B180" s="6">
        <v>142</v>
      </c>
      <c r="C180" s="7" t="s">
        <v>268</v>
      </c>
      <c r="D180" s="7" t="s">
        <v>271</v>
      </c>
      <c r="E180" s="7" t="s">
        <v>5</v>
      </c>
      <c r="F180" s="35">
        <v>41671</v>
      </c>
    </row>
    <row r="181" spans="2:6">
      <c r="B181" s="6">
        <v>143</v>
      </c>
      <c r="C181" s="7" t="s">
        <v>268</v>
      </c>
      <c r="D181" s="7" t="s">
        <v>272</v>
      </c>
      <c r="E181" s="7" t="s">
        <v>5</v>
      </c>
      <c r="F181" s="35">
        <v>41671</v>
      </c>
    </row>
    <row r="182" spans="2:6">
      <c r="B182" s="6">
        <v>144</v>
      </c>
      <c r="C182" s="7" t="s">
        <v>268</v>
      </c>
      <c r="D182" s="7" t="s">
        <v>273</v>
      </c>
      <c r="E182" s="7" t="s">
        <v>6</v>
      </c>
      <c r="F182" s="35">
        <v>41671</v>
      </c>
    </row>
    <row r="183" spans="2:6">
      <c r="B183" s="6">
        <v>145</v>
      </c>
      <c r="C183" s="7" t="s">
        <v>268</v>
      </c>
      <c r="D183" s="7" t="s">
        <v>274</v>
      </c>
      <c r="E183" s="7" t="s">
        <v>3</v>
      </c>
      <c r="F183" s="35">
        <v>41671</v>
      </c>
    </row>
    <row r="184" spans="2:6">
      <c r="B184" s="6">
        <v>146</v>
      </c>
      <c r="C184" s="7" t="s">
        <v>268</v>
      </c>
      <c r="D184" s="7" t="s">
        <v>275</v>
      </c>
      <c r="E184" s="7" t="s">
        <v>5</v>
      </c>
      <c r="F184" s="35">
        <v>41671</v>
      </c>
    </row>
    <row r="185" spans="2:6">
      <c r="B185" s="6">
        <v>147</v>
      </c>
      <c r="C185" s="7" t="s">
        <v>268</v>
      </c>
      <c r="D185" s="7" t="s">
        <v>276</v>
      </c>
      <c r="E185" s="7" t="s">
        <v>5</v>
      </c>
      <c r="F185" s="35">
        <v>41671</v>
      </c>
    </row>
    <row r="186" spans="2:6">
      <c r="B186" s="6">
        <v>148</v>
      </c>
      <c r="C186" s="7" t="s">
        <v>268</v>
      </c>
      <c r="D186" s="7" t="s">
        <v>277</v>
      </c>
      <c r="E186" s="7" t="s">
        <v>5</v>
      </c>
      <c r="F186" s="35">
        <v>41671</v>
      </c>
    </row>
    <row r="187" spans="2:6">
      <c r="B187" s="6">
        <v>149</v>
      </c>
      <c r="C187" s="7" t="s">
        <v>268</v>
      </c>
      <c r="D187" s="7" t="s">
        <v>278</v>
      </c>
      <c r="E187" s="7" t="s">
        <v>5</v>
      </c>
      <c r="F187" s="35">
        <v>41671</v>
      </c>
    </row>
    <row r="188" spans="2:6">
      <c r="B188" s="6">
        <v>150</v>
      </c>
      <c r="C188" s="7" t="s">
        <v>268</v>
      </c>
      <c r="D188" s="7" t="s">
        <v>279</v>
      </c>
      <c r="E188" s="7" t="s">
        <v>27</v>
      </c>
      <c r="F188" s="35">
        <v>41671</v>
      </c>
    </row>
    <row r="189" spans="2:6">
      <c r="B189" s="6">
        <v>151</v>
      </c>
      <c r="C189" s="7" t="s">
        <v>268</v>
      </c>
      <c r="D189" s="7" t="s">
        <v>280</v>
      </c>
      <c r="E189" s="7" t="s">
        <v>3</v>
      </c>
      <c r="F189" s="35">
        <v>41671</v>
      </c>
    </row>
    <row r="190" spans="2:6">
      <c r="B190" s="6">
        <v>152</v>
      </c>
      <c r="C190" s="7" t="s">
        <v>268</v>
      </c>
      <c r="D190" s="7" t="s">
        <v>281</v>
      </c>
      <c r="E190" s="7" t="s">
        <v>5</v>
      </c>
      <c r="F190" s="35">
        <v>41671</v>
      </c>
    </row>
    <row r="191" spans="2:6">
      <c r="B191" s="6">
        <v>153</v>
      </c>
      <c r="C191" s="7" t="s">
        <v>282</v>
      </c>
      <c r="D191" s="7" t="s">
        <v>283</v>
      </c>
      <c r="E191" s="7" t="s">
        <v>5</v>
      </c>
      <c r="F191" s="35">
        <v>41671</v>
      </c>
    </row>
    <row r="192" spans="2:6">
      <c r="B192" s="6">
        <v>154</v>
      </c>
      <c r="C192" s="7" t="s">
        <v>282</v>
      </c>
      <c r="D192" s="7" t="s">
        <v>284</v>
      </c>
      <c r="E192" s="7" t="s">
        <v>5</v>
      </c>
      <c r="F192" s="35">
        <v>41671</v>
      </c>
    </row>
    <row r="193" spans="2:6">
      <c r="B193" s="6">
        <v>155</v>
      </c>
      <c r="C193" s="7" t="s">
        <v>282</v>
      </c>
      <c r="D193" s="7" t="s">
        <v>285</v>
      </c>
      <c r="E193" s="7" t="s">
        <v>6</v>
      </c>
      <c r="F193" s="35">
        <v>41671</v>
      </c>
    </row>
    <row r="194" spans="2:6">
      <c r="B194" s="6">
        <v>156</v>
      </c>
      <c r="C194" s="7" t="s">
        <v>282</v>
      </c>
      <c r="D194" s="7" t="s">
        <v>286</v>
      </c>
      <c r="E194" s="7" t="s">
        <v>5</v>
      </c>
      <c r="F194" s="35">
        <v>41671</v>
      </c>
    </row>
    <row r="195" spans="2:6">
      <c r="B195" s="6">
        <v>157</v>
      </c>
      <c r="C195" s="7" t="s">
        <v>282</v>
      </c>
      <c r="D195" s="7" t="s">
        <v>287</v>
      </c>
      <c r="E195" s="7" t="s">
        <v>5</v>
      </c>
      <c r="F195" s="35">
        <v>41671</v>
      </c>
    </row>
    <row r="196" spans="2:6">
      <c r="B196" s="6">
        <v>158</v>
      </c>
      <c r="C196" s="7" t="s">
        <v>282</v>
      </c>
      <c r="D196" s="7" t="s">
        <v>288</v>
      </c>
      <c r="E196" s="7" t="s">
        <v>5</v>
      </c>
      <c r="F196" s="35">
        <v>41671</v>
      </c>
    </row>
    <row r="197" spans="2:6">
      <c r="B197" s="6">
        <v>159</v>
      </c>
      <c r="C197" s="7" t="s">
        <v>282</v>
      </c>
      <c r="D197" s="7" t="s">
        <v>289</v>
      </c>
      <c r="E197" s="7" t="s">
        <v>24</v>
      </c>
      <c r="F197" s="35">
        <v>41665</v>
      </c>
    </row>
    <row r="198" spans="2:6">
      <c r="B198" s="6">
        <v>160</v>
      </c>
      <c r="C198" s="7" t="s">
        <v>282</v>
      </c>
      <c r="D198" s="7" t="s">
        <v>290</v>
      </c>
      <c r="E198" s="7" t="s">
        <v>27</v>
      </c>
      <c r="F198" s="35">
        <v>41665</v>
      </c>
    </row>
    <row r="199" spans="2:6">
      <c r="B199" s="6">
        <v>161</v>
      </c>
      <c r="C199" s="7" t="s">
        <v>282</v>
      </c>
      <c r="D199" s="7" t="s">
        <v>291</v>
      </c>
      <c r="E199" s="7" t="s">
        <v>5</v>
      </c>
      <c r="F199" s="35">
        <v>41665</v>
      </c>
    </row>
    <row r="200" spans="2:6">
      <c r="B200" s="6">
        <v>162</v>
      </c>
      <c r="C200" s="7" t="s">
        <v>282</v>
      </c>
      <c r="D200" s="7" t="s">
        <v>292</v>
      </c>
      <c r="E200" s="7" t="s">
        <v>5</v>
      </c>
      <c r="F200" s="35">
        <v>41671</v>
      </c>
    </row>
    <row r="201" spans="2:6">
      <c r="B201" s="6">
        <v>163</v>
      </c>
      <c r="C201" s="7" t="s">
        <v>282</v>
      </c>
      <c r="D201" s="7" t="s">
        <v>293</v>
      </c>
      <c r="E201" s="7" t="s">
        <v>5</v>
      </c>
      <c r="F201" s="35">
        <v>41665</v>
      </c>
    </row>
    <row r="202" spans="2:6">
      <c r="B202" s="6">
        <v>164</v>
      </c>
      <c r="C202" s="7" t="s">
        <v>282</v>
      </c>
      <c r="D202" s="7" t="s">
        <v>294</v>
      </c>
      <c r="E202" s="7" t="s">
        <v>5</v>
      </c>
      <c r="F202" s="35">
        <v>41671</v>
      </c>
    </row>
    <row r="203" spans="2:6">
      <c r="B203" s="6">
        <v>165</v>
      </c>
      <c r="C203" s="7" t="s">
        <v>282</v>
      </c>
      <c r="D203" s="7" t="s">
        <v>295</v>
      </c>
      <c r="E203" s="7" t="s">
        <v>5</v>
      </c>
      <c r="F203" s="35">
        <v>41671</v>
      </c>
    </row>
    <row r="204" spans="2:6">
      <c r="B204" s="6">
        <v>166</v>
      </c>
      <c r="C204" s="7" t="s">
        <v>282</v>
      </c>
      <c r="D204" s="7" t="s">
        <v>296</v>
      </c>
      <c r="E204" s="7" t="s">
        <v>3</v>
      </c>
      <c r="F204" s="35">
        <v>41671</v>
      </c>
    </row>
    <row r="205" spans="2:6">
      <c r="B205" s="6">
        <v>167</v>
      </c>
      <c r="C205" s="7" t="s">
        <v>282</v>
      </c>
      <c r="D205" s="7" t="s">
        <v>297</v>
      </c>
      <c r="E205" s="7" t="s">
        <v>5</v>
      </c>
      <c r="F205" s="35">
        <v>41671</v>
      </c>
    </row>
    <row r="206" spans="2:6">
      <c r="B206" s="6">
        <v>168</v>
      </c>
      <c r="C206" s="7" t="s">
        <v>282</v>
      </c>
      <c r="D206" s="7" t="s">
        <v>298</v>
      </c>
      <c r="E206" s="7" t="s">
        <v>5</v>
      </c>
      <c r="F206" s="35">
        <v>41671</v>
      </c>
    </row>
    <row r="207" spans="2:6">
      <c r="B207" s="6">
        <v>169</v>
      </c>
      <c r="C207" s="7" t="s">
        <v>282</v>
      </c>
      <c r="D207" s="7" t="s">
        <v>299</v>
      </c>
      <c r="E207" s="7" t="s">
        <v>24</v>
      </c>
      <c r="F207" s="35">
        <v>41665</v>
      </c>
    </row>
    <row r="208" spans="2:6">
      <c r="B208" s="6">
        <v>170</v>
      </c>
      <c r="C208" s="7" t="s">
        <v>282</v>
      </c>
      <c r="D208" s="7" t="s">
        <v>300</v>
      </c>
      <c r="E208" s="7" t="s">
        <v>3</v>
      </c>
      <c r="F208" s="35">
        <v>41671</v>
      </c>
    </row>
    <row r="209" spans="2:6">
      <c r="B209" s="6">
        <v>171</v>
      </c>
      <c r="C209" s="7" t="s">
        <v>282</v>
      </c>
      <c r="D209" s="7" t="s">
        <v>301</v>
      </c>
      <c r="E209" s="7" t="s">
        <v>3</v>
      </c>
      <c r="F209" s="35">
        <v>41671</v>
      </c>
    </row>
    <row r="210" spans="2:6">
      <c r="B210" s="6">
        <v>172</v>
      </c>
      <c r="C210" s="7" t="s">
        <v>282</v>
      </c>
      <c r="D210" s="7" t="s">
        <v>302</v>
      </c>
      <c r="E210" s="7" t="s">
        <v>27</v>
      </c>
      <c r="F210" s="35">
        <v>41671</v>
      </c>
    </row>
    <row r="211" spans="2:6">
      <c r="B211" s="6">
        <v>173</v>
      </c>
      <c r="C211" s="7" t="s">
        <v>282</v>
      </c>
      <c r="D211" s="7" t="s">
        <v>303</v>
      </c>
      <c r="E211" s="7" t="s">
        <v>27</v>
      </c>
      <c r="F211" s="35">
        <v>41671</v>
      </c>
    </row>
    <row r="212" spans="2:6">
      <c r="B212" s="6">
        <v>174</v>
      </c>
      <c r="C212" s="7" t="s">
        <v>304</v>
      </c>
      <c r="D212" s="7" t="s">
        <v>305</v>
      </c>
      <c r="E212" s="7" t="s">
        <v>27</v>
      </c>
      <c r="F212" s="35">
        <v>41671</v>
      </c>
    </row>
    <row r="213" spans="2:6">
      <c r="B213" s="6">
        <v>175</v>
      </c>
      <c r="C213" s="7" t="s">
        <v>304</v>
      </c>
      <c r="D213" s="7" t="s">
        <v>306</v>
      </c>
      <c r="E213" s="7" t="s">
        <v>5</v>
      </c>
      <c r="F213" s="35">
        <v>41671</v>
      </c>
    </row>
    <row r="214" spans="2:6">
      <c r="B214" s="6">
        <v>176</v>
      </c>
      <c r="C214" s="7" t="s">
        <v>304</v>
      </c>
      <c r="D214" s="7" t="s">
        <v>307</v>
      </c>
      <c r="E214" s="7" t="s">
        <v>1</v>
      </c>
      <c r="F214" s="35">
        <v>41665</v>
      </c>
    </row>
    <row r="215" spans="2:6">
      <c r="B215" s="6">
        <v>177</v>
      </c>
      <c r="C215" s="7" t="s">
        <v>304</v>
      </c>
      <c r="D215" s="7" t="s">
        <v>308</v>
      </c>
      <c r="E215" s="7" t="s">
        <v>24</v>
      </c>
      <c r="F215" s="35">
        <v>41665</v>
      </c>
    </row>
    <row r="216" spans="2:6">
      <c r="B216" s="6">
        <v>178</v>
      </c>
      <c r="C216" s="7" t="s">
        <v>304</v>
      </c>
      <c r="D216" s="7" t="s">
        <v>309</v>
      </c>
      <c r="E216" s="7" t="s">
        <v>13</v>
      </c>
      <c r="F216" s="35">
        <v>41665</v>
      </c>
    </row>
    <row r="217" spans="2:6">
      <c r="B217" s="6">
        <v>179</v>
      </c>
      <c r="C217" s="7" t="s">
        <v>304</v>
      </c>
      <c r="D217" s="7" t="s">
        <v>310</v>
      </c>
      <c r="E217" s="7" t="s">
        <v>3</v>
      </c>
      <c r="F217" s="35">
        <v>41671</v>
      </c>
    </row>
    <row r="218" spans="2:6">
      <c r="B218" s="6">
        <v>180</v>
      </c>
      <c r="C218" s="7" t="s">
        <v>304</v>
      </c>
      <c r="D218" s="7" t="s">
        <v>311</v>
      </c>
      <c r="E218" s="7" t="s">
        <v>5</v>
      </c>
      <c r="F218" s="35">
        <v>41671</v>
      </c>
    </row>
    <row r="219" spans="2:6">
      <c r="B219" s="6">
        <v>181</v>
      </c>
      <c r="C219" s="7" t="s">
        <v>304</v>
      </c>
      <c r="D219" s="7" t="s">
        <v>312</v>
      </c>
      <c r="E219" s="7" t="s">
        <v>6</v>
      </c>
      <c r="F219" s="35">
        <v>41671</v>
      </c>
    </row>
    <row r="220" spans="2:6">
      <c r="B220" s="6">
        <v>182</v>
      </c>
      <c r="C220" s="7" t="s">
        <v>304</v>
      </c>
      <c r="D220" s="7" t="s">
        <v>313</v>
      </c>
      <c r="E220" s="7" t="s">
        <v>5</v>
      </c>
      <c r="F220" s="35">
        <v>41671</v>
      </c>
    </row>
    <row r="221" spans="2:6">
      <c r="B221" s="6">
        <v>183</v>
      </c>
      <c r="C221" s="7" t="s">
        <v>304</v>
      </c>
      <c r="D221" s="7" t="s">
        <v>314</v>
      </c>
      <c r="E221" s="7" t="s">
        <v>3</v>
      </c>
      <c r="F221" s="35">
        <v>41671</v>
      </c>
    </row>
    <row r="222" spans="2:6">
      <c r="B222" s="6">
        <v>184</v>
      </c>
      <c r="C222" s="7" t="s">
        <v>304</v>
      </c>
      <c r="D222" s="7" t="s">
        <v>315</v>
      </c>
      <c r="E222" s="7" t="s">
        <v>3</v>
      </c>
      <c r="F222" s="35">
        <v>41671</v>
      </c>
    </row>
    <row r="223" spans="2:6">
      <c r="B223" s="6">
        <v>185</v>
      </c>
      <c r="C223" s="7" t="s">
        <v>304</v>
      </c>
      <c r="D223" s="7" t="s">
        <v>316</v>
      </c>
      <c r="E223" s="7" t="s">
        <v>5</v>
      </c>
      <c r="F223" s="35">
        <v>41671</v>
      </c>
    </row>
    <row r="224" spans="2:6">
      <c r="B224" s="6">
        <v>186</v>
      </c>
      <c r="C224" s="7" t="s">
        <v>304</v>
      </c>
      <c r="D224" s="7" t="s">
        <v>317</v>
      </c>
      <c r="E224" s="7" t="s">
        <v>11</v>
      </c>
      <c r="F224" s="35">
        <v>41665</v>
      </c>
    </row>
    <row r="225" spans="2:6">
      <c r="B225" s="6">
        <v>187</v>
      </c>
      <c r="C225" s="7" t="s">
        <v>304</v>
      </c>
      <c r="D225" s="7" t="s">
        <v>318</v>
      </c>
      <c r="E225" s="7" t="s">
        <v>5</v>
      </c>
      <c r="F225" s="35">
        <v>41671</v>
      </c>
    </row>
    <row r="226" spans="2:6">
      <c r="B226" s="6">
        <v>188</v>
      </c>
      <c r="C226" s="7" t="s">
        <v>304</v>
      </c>
      <c r="D226" s="7" t="s">
        <v>319</v>
      </c>
      <c r="E226" s="7" t="s">
        <v>5</v>
      </c>
      <c r="F226" s="35">
        <v>41665</v>
      </c>
    </row>
    <row r="227" spans="2:6">
      <c r="B227" s="6">
        <v>189</v>
      </c>
      <c r="C227" s="7" t="s">
        <v>304</v>
      </c>
      <c r="D227" s="7" t="s">
        <v>320</v>
      </c>
      <c r="E227" s="7" t="s">
        <v>5</v>
      </c>
      <c r="F227" s="35">
        <v>41671</v>
      </c>
    </row>
    <row r="228" spans="2:6">
      <c r="B228" s="6">
        <v>190</v>
      </c>
      <c r="C228" s="7" t="s">
        <v>304</v>
      </c>
      <c r="D228" s="7" t="s">
        <v>321</v>
      </c>
      <c r="E228" s="7" t="s">
        <v>5</v>
      </c>
      <c r="F228" s="35">
        <v>41671</v>
      </c>
    </row>
    <row r="229" spans="2:6">
      <c r="B229" s="6">
        <v>191</v>
      </c>
      <c r="C229" s="7" t="s">
        <v>304</v>
      </c>
      <c r="D229" s="7" t="s">
        <v>322</v>
      </c>
      <c r="E229" s="7" t="s">
        <v>5</v>
      </c>
      <c r="F229" s="35">
        <v>41665</v>
      </c>
    </row>
    <row r="230" spans="2:6">
      <c r="B230" s="6">
        <v>192</v>
      </c>
      <c r="C230" s="7" t="s">
        <v>304</v>
      </c>
      <c r="D230" s="7" t="s">
        <v>323</v>
      </c>
      <c r="E230" s="7" t="s">
        <v>5</v>
      </c>
      <c r="F230" s="35">
        <v>41671</v>
      </c>
    </row>
    <row r="231" spans="2:6">
      <c r="B231" s="6">
        <v>193</v>
      </c>
      <c r="C231" s="7" t="s">
        <v>304</v>
      </c>
      <c r="D231" s="7" t="s">
        <v>324</v>
      </c>
      <c r="E231" s="7" t="s">
        <v>3</v>
      </c>
      <c r="F231" s="35">
        <v>41671</v>
      </c>
    </row>
    <row r="232" spans="2:6">
      <c r="B232" s="6">
        <v>194</v>
      </c>
      <c r="C232" s="7" t="s">
        <v>304</v>
      </c>
      <c r="D232" s="7" t="s">
        <v>325</v>
      </c>
      <c r="E232" s="7" t="s">
        <v>27</v>
      </c>
      <c r="F232" s="35">
        <v>41671</v>
      </c>
    </row>
    <row r="233" spans="2:6">
      <c r="B233" s="6">
        <v>195</v>
      </c>
      <c r="C233" s="7" t="s">
        <v>304</v>
      </c>
      <c r="D233" s="7" t="s">
        <v>326</v>
      </c>
      <c r="E233" s="7" t="s">
        <v>27</v>
      </c>
      <c r="F233" s="35">
        <v>41671</v>
      </c>
    </row>
    <row r="234" spans="2:6">
      <c r="B234" s="6">
        <v>196</v>
      </c>
      <c r="C234" s="7" t="s">
        <v>327</v>
      </c>
      <c r="D234" s="7" t="s">
        <v>328</v>
      </c>
      <c r="E234" s="7" t="s">
        <v>27</v>
      </c>
      <c r="F234" s="35">
        <v>41671</v>
      </c>
    </row>
    <row r="235" spans="2:6">
      <c r="B235" s="6">
        <v>197</v>
      </c>
      <c r="C235" s="7" t="s">
        <v>327</v>
      </c>
      <c r="D235" s="7" t="s">
        <v>329</v>
      </c>
      <c r="E235" s="7" t="s">
        <v>12</v>
      </c>
      <c r="F235" s="35">
        <v>41665</v>
      </c>
    </row>
    <row r="236" spans="2:6">
      <c r="B236" s="6">
        <v>198</v>
      </c>
      <c r="C236" s="7" t="s">
        <v>327</v>
      </c>
      <c r="D236" s="7" t="s">
        <v>330</v>
      </c>
      <c r="E236" s="7" t="s">
        <v>5</v>
      </c>
      <c r="F236" s="35">
        <v>41671</v>
      </c>
    </row>
    <row r="237" spans="2:6">
      <c r="B237" s="6">
        <v>199</v>
      </c>
      <c r="C237" s="7" t="s">
        <v>327</v>
      </c>
      <c r="D237" s="7" t="s">
        <v>331</v>
      </c>
      <c r="E237" s="7" t="s">
        <v>17</v>
      </c>
      <c r="F237" s="35">
        <v>41665</v>
      </c>
    </row>
    <row r="238" spans="2:6">
      <c r="B238" s="6">
        <v>200</v>
      </c>
      <c r="C238" s="7" t="s">
        <v>327</v>
      </c>
      <c r="D238" s="7" t="s">
        <v>332</v>
      </c>
      <c r="E238" s="7" t="s">
        <v>24</v>
      </c>
      <c r="F238" s="35">
        <v>41665</v>
      </c>
    </row>
    <row r="239" spans="2:6">
      <c r="B239" s="6">
        <v>201</v>
      </c>
      <c r="C239" s="7" t="s">
        <v>327</v>
      </c>
      <c r="D239" s="7" t="s">
        <v>333</v>
      </c>
      <c r="E239" s="7" t="s">
        <v>5</v>
      </c>
      <c r="F239" s="35">
        <v>41671</v>
      </c>
    </row>
    <row r="240" spans="2:6">
      <c r="B240" s="6">
        <v>202</v>
      </c>
      <c r="C240" s="7" t="s">
        <v>327</v>
      </c>
      <c r="D240" s="7" t="s">
        <v>334</v>
      </c>
      <c r="E240" s="7" t="s">
        <v>5</v>
      </c>
      <c r="F240" s="35">
        <v>41671</v>
      </c>
    </row>
    <row r="241" spans="2:6">
      <c r="B241" s="6">
        <v>203</v>
      </c>
      <c r="C241" s="7" t="s">
        <v>327</v>
      </c>
      <c r="D241" s="7" t="s">
        <v>335</v>
      </c>
      <c r="E241" s="7" t="s">
        <v>5</v>
      </c>
      <c r="F241" s="35">
        <v>41671</v>
      </c>
    </row>
    <row r="242" spans="2:6">
      <c r="B242" s="6">
        <v>204</v>
      </c>
      <c r="C242" s="7" t="s">
        <v>327</v>
      </c>
      <c r="D242" s="7" t="s">
        <v>336</v>
      </c>
      <c r="E242" s="7" t="s">
        <v>3</v>
      </c>
      <c r="F242" s="35">
        <v>41671</v>
      </c>
    </row>
    <row r="243" spans="2:6">
      <c r="B243" s="6">
        <v>205</v>
      </c>
      <c r="C243" s="7" t="s">
        <v>327</v>
      </c>
      <c r="D243" s="7" t="s">
        <v>337</v>
      </c>
      <c r="E243" s="7" t="s">
        <v>6</v>
      </c>
      <c r="F243" s="35">
        <v>41671</v>
      </c>
    </row>
    <row r="244" spans="2:6">
      <c r="B244" s="6">
        <v>206</v>
      </c>
      <c r="C244" s="7" t="s">
        <v>327</v>
      </c>
      <c r="D244" s="7" t="s">
        <v>338</v>
      </c>
      <c r="E244" s="7" t="s">
        <v>5</v>
      </c>
      <c r="F244" s="35">
        <v>41671</v>
      </c>
    </row>
    <row r="245" spans="2:6">
      <c r="B245" s="6">
        <v>207</v>
      </c>
      <c r="C245" s="7" t="s">
        <v>327</v>
      </c>
      <c r="D245" s="7" t="s">
        <v>339</v>
      </c>
      <c r="E245" s="7" t="s">
        <v>3</v>
      </c>
      <c r="F245" s="35">
        <v>41671</v>
      </c>
    </row>
    <row r="246" spans="2:6">
      <c r="B246" s="6">
        <v>208</v>
      </c>
      <c r="C246" s="7" t="s">
        <v>327</v>
      </c>
      <c r="D246" s="7" t="s">
        <v>340</v>
      </c>
      <c r="E246" s="7" t="s">
        <v>17</v>
      </c>
      <c r="F246" s="35">
        <v>41665</v>
      </c>
    </row>
    <row r="247" spans="2:6">
      <c r="B247" s="6">
        <v>209</v>
      </c>
      <c r="C247" s="7" t="s">
        <v>327</v>
      </c>
      <c r="D247" s="7" t="s">
        <v>341</v>
      </c>
      <c r="E247" s="7" t="s">
        <v>5</v>
      </c>
      <c r="F247" s="35">
        <v>41671</v>
      </c>
    </row>
    <row r="248" spans="2:6">
      <c r="B248" s="6">
        <v>210</v>
      </c>
      <c r="C248" s="7" t="s">
        <v>327</v>
      </c>
      <c r="D248" s="7" t="s">
        <v>342</v>
      </c>
      <c r="E248" s="7" t="s">
        <v>27</v>
      </c>
      <c r="F248" s="35">
        <v>41671</v>
      </c>
    </row>
    <row r="249" spans="2:6">
      <c r="B249" s="6">
        <v>211</v>
      </c>
      <c r="C249" s="7" t="s">
        <v>327</v>
      </c>
      <c r="D249" s="7" t="s">
        <v>343</v>
      </c>
      <c r="E249" s="7" t="s">
        <v>27</v>
      </c>
      <c r="F249" s="35">
        <v>41665</v>
      </c>
    </row>
    <row r="250" spans="2:6">
      <c r="B250" s="6">
        <v>212</v>
      </c>
      <c r="C250" s="7" t="s">
        <v>327</v>
      </c>
      <c r="D250" s="7" t="s">
        <v>344</v>
      </c>
      <c r="E250" s="7" t="s">
        <v>5</v>
      </c>
      <c r="F250" s="35">
        <v>41671</v>
      </c>
    </row>
    <row r="251" spans="2:6">
      <c r="B251" s="6">
        <v>213</v>
      </c>
      <c r="C251" s="7" t="s">
        <v>327</v>
      </c>
      <c r="D251" s="7" t="s">
        <v>345</v>
      </c>
      <c r="E251" s="7" t="s">
        <v>10</v>
      </c>
      <c r="F251" s="35">
        <v>41665</v>
      </c>
    </row>
    <row r="252" spans="2:6">
      <c r="B252" s="6">
        <v>214</v>
      </c>
      <c r="C252" s="7" t="s">
        <v>327</v>
      </c>
      <c r="D252" s="7" t="s">
        <v>346</v>
      </c>
      <c r="E252" s="7" t="s">
        <v>5</v>
      </c>
      <c r="F252" s="35">
        <v>41671</v>
      </c>
    </row>
    <row r="253" spans="2:6">
      <c r="B253" s="6">
        <v>215</v>
      </c>
      <c r="C253" s="7" t="s">
        <v>327</v>
      </c>
      <c r="D253" s="7" t="s">
        <v>347</v>
      </c>
      <c r="E253" s="7" t="s">
        <v>24</v>
      </c>
      <c r="F253" s="35">
        <v>41665</v>
      </c>
    </row>
    <row r="254" spans="2:6">
      <c r="B254" s="6">
        <v>216</v>
      </c>
      <c r="C254" s="7" t="s">
        <v>327</v>
      </c>
      <c r="D254" s="7" t="s">
        <v>348</v>
      </c>
      <c r="E254" s="7" t="s">
        <v>5</v>
      </c>
      <c r="F254" s="35">
        <v>41671</v>
      </c>
    </row>
    <row r="255" spans="2:6">
      <c r="B255" s="6">
        <v>217</v>
      </c>
      <c r="C255" s="71">
        <v>20140220</v>
      </c>
      <c r="D255" s="71">
        <v>15813318639</v>
      </c>
      <c r="E255" s="71" t="s">
        <v>5</v>
      </c>
      <c r="F255" s="35">
        <v>41671</v>
      </c>
    </row>
    <row r="256" spans="2:6">
      <c r="B256" s="6">
        <v>218</v>
      </c>
      <c r="C256" s="71">
        <v>20140220</v>
      </c>
      <c r="D256" s="71">
        <v>15078672199</v>
      </c>
      <c r="E256" s="71" t="s">
        <v>6</v>
      </c>
      <c r="F256" s="35">
        <v>41671</v>
      </c>
    </row>
    <row r="257" spans="2:6">
      <c r="B257" s="6">
        <v>219</v>
      </c>
      <c r="C257" s="71">
        <v>20140220</v>
      </c>
      <c r="D257" s="71">
        <v>13558015869</v>
      </c>
      <c r="E257" s="71" t="s">
        <v>6</v>
      </c>
      <c r="F257" s="35">
        <v>41671</v>
      </c>
    </row>
    <row r="258" spans="2:6">
      <c r="B258" s="6">
        <v>220</v>
      </c>
      <c r="C258" s="71">
        <v>20140220</v>
      </c>
      <c r="D258" s="71">
        <v>18876229433</v>
      </c>
      <c r="E258" s="71" t="s">
        <v>3</v>
      </c>
      <c r="F258" s="35">
        <v>41671</v>
      </c>
    </row>
    <row r="259" spans="2:6">
      <c r="B259" s="6">
        <v>221</v>
      </c>
      <c r="C259" s="71">
        <v>20140220</v>
      </c>
      <c r="D259" s="71">
        <v>15060652695</v>
      </c>
      <c r="E259" s="71" t="s">
        <v>3</v>
      </c>
      <c r="F259" s="35">
        <v>41671</v>
      </c>
    </row>
    <row r="260" spans="2:6">
      <c r="B260" s="6">
        <v>222</v>
      </c>
      <c r="C260" s="71">
        <v>20140220</v>
      </c>
      <c r="D260" s="71">
        <v>18750715385</v>
      </c>
      <c r="E260" s="71" t="s">
        <v>3</v>
      </c>
      <c r="F260" s="35">
        <v>41671</v>
      </c>
    </row>
    <row r="261" spans="2:6">
      <c r="B261" s="6">
        <v>223</v>
      </c>
      <c r="C261" s="71">
        <v>20140220</v>
      </c>
      <c r="D261" s="71">
        <v>13737507011</v>
      </c>
      <c r="E261" s="71" t="s">
        <v>6</v>
      </c>
      <c r="F261" s="35">
        <v>41671</v>
      </c>
    </row>
    <row r="262" spans="2:6">
      <c r="B262" s="6">
        <v>224</v>
      </c>
      <c r="C262" s="71">
        <v>20140220</v>
      </c>
      <c r="D262" s="71">
        <v>13645811389</v>
      </c>
      <c r="E262" s="71" t="s">
        <v>27</v>
      </c>
      <c r="F262" s="35">
        <v>41671</v>
      </c>
    </row>
    <row r="263" spans="2:6">
      <c r="B263" s="6">
        <v>225</v>
      </c>
      <c r="C263" s="71">
        <v>20140220</v>
      </c>
      <c r="D263" s="71">
        <v>15267947252</v>
      </c>
      <c r="E263" s="71" t="s">
        <v>27</v>
      </c>
      <c r="F263" s="35">
        <v>41671</v>
      </c>
    </row>
    <row r="264" spans="2:6">
      <c r="B264" s="6">
        <v>226</v>
      </c>
      <c r="C264" s="71">
        <v>20140220</v>
      </c>
      <c r="D264" s="71">
        <v>15814381683</v>
      </c>
      <c r="E264" s="71" t="s">
        <v>5</v>
      </c>
      <c r="F264" s="35">
        <v>41671</v>
      </c>
    </row>
    <row r="265" spans="2:6">
      <c r="B265" s="6">
        <v>227</v>
      </c>
      <c r="C265" s="71">
        <v>20140220</v>
      </c>
      <c r="D265" s="71">
        <v>15160679120</v>
      </c>
      <c r="E265" s="71" t="s">
        <v>3</v>
      </c>
      <c r="F265" s="35">
        <v>41671</v>
      </c>
    </row>
    <row r="266" spans="2:6">
      <c r="B266" s="6">
        <v>228</v>
      </c>
      <c r="C266" s="71">
        <v>20140220</v>
      </c>
      <c r="D266" s="71">
        <v>18850043521</v>
      </c>
      <c r="E266" s="71" t="s">
        <v>3</v>
      </c>
      <c r="F266" s="101">
        <v>41671</v>
      </c>
    </row>
    <row r="267" spans="2:6" ht="14.25" thickBot="1">
      <c r="B267" s="98">
        <v>229</v>
      </c>
      <c r="C267" s="103">
        <v>20140221</v>
      </c>
      <c r="D267" s="103">
        <v>18820441661</v>
      </c>
      <c r="E267" s="106" t="s">
        <v>5</v>
      </c>
      <c r="F267" s="101">
        <v>41671</v>
      </c>
    </row>
    <row r="268" spans="2:6" ht="14.25" thickBot="1">
      <c r="B268" s="98">
        <v>230</v>
      </c>
      <c r="C268" s="104">
        <v>20140221</v>
      </c>
      <c r="D268" s="104">
        <v>13599597987</v>
      </c>
      <c r="E268" s="107" t="s">
        <v>3</v>
      </c>
      <c r="F268" s="101">
        <v>41672</v>
      </c>
    </row>
    <row r="269" spans="2:6" ht="14.25" thickBot="1">
      <c r="B269" s="98">
        <v>231</v>
      </c>
      <c r="C269" s="104">
        <v>20140221</v>
      </c>
      <c r="D269" s="104">
        <v>15759688829</v>
      </c>
      <c r="E269" s="107" t="s">
        <v>3</v>
      </c>
      <c r="F269" s="101">
        <v>41673</v>
      </c>
    </row>
    <row r="270" spans="2:6" ht="14.25" thickBot="1">
      <c r="B270" s="98">
        <v>232</v>
      </c>
      <c r="C270" s="104">
        <v>20140221</v>
      </c>
      <c r="D270" s="104">
        <v>15059953324</v>
      </c>
      <c r="E270" s="107" t="s">
        <v>3</v>
      </c>
      <c r="F270" s="101">
        <v>41674</v>
      </c>
    </row>
    <row r="271" spans="2:6" ht="14.25" thickBot="1">
      <c r="B271" s="98">
        <v>233</v>
      </c>
      <c r="C271" s="104">
        <v>20140221</v>
      </c>
      <c r="D271" s="104">
        <v>15822801470</v>
      </c>
      <c r="E271" s="107" t="s">
        <v>24</v>
      </c>
      <c r="F271" s="101">
        <v>41665</v>
      </c>
    </row>
    <row r="272" spans="2:6" ht="14.25" thickBot="1">
      <c r="B272" s="98">
        <v>234</v>
      </c>
      <c r="C272" s="103">
        <v>20140221</v>
      </c>
      <c r="D272" s="103">
        <v>13840400367</v>
      </c>
      <c r="E272" s="106" t="s">
        <v>15</v>
      </c>
      <c r="F272" s="101">
        <v>41666</v>
      </c>
    </row>
    <row r="273" spans="2:6" ht="14.25" thickBot="1">
      <c r="B273" s="98">
        <v>235</v>
      </c>
      <c r="C273" s="104">
        <v>20140221</v>
      </c>
      <c r="D273" s="104">
        <v>13928390346</v>
      </c>
      <c r="E273" s="107" t="s">
        <v>5</v>
      </c>
      <c r="F273" s="101">
        <v>41674</v>
      </c>
    </row>
    <row r="274" spans="2:6" ht="14.25" thickBot="1">
      <c r="B274" s="98">
        <v>236</v>
      </c>
      <c r="C274" s="103">
        <v>20140221</v>
      </c>
      <c r="D274" s="103">
        <v>15277314949</v>
      </c>
      <c r="E274" s="106" t="s">
        <v>6</v>
      </c>
      <c r="F274" s="101">
        <v>41675</v>
      </c>
    </row>
    <row r="275" spans="2:6" ht="14.25" thickBot="1">
      <c r="B275" s="98">
        <v>237</v>
      </c>
      <c r="C275" s="104">
        <v>20140221</v>
      </c>
      <c r="D275" s="104">
        <v>13599568766</v>
      </c>
      <c r="E275" s="107" t="s">
        <v>3</v>
      </c>
      <c r="F275" s="101">
        <v>41676</v>
      </c>
    </row>
    <row r="276" spans="2:6" ht="14.25" thickBot="1">
      <c r="B276" s="98">
        <v>238</v>
      </c>
      <c r="C276" s="103">
        <v>20140222</v>
      </c>
      <c r="D276" s="103">
        <v>13877994684</v>
      </c>
      <c r="E276" s="106" t="s">
        <v>6</v>
      </c>
      <c r="F276" s="101">
        <v>41677</v>
      </c>
    </row>
    <row r="277" spans="2:6" ht="14.25" thickBot="1">
      <c r="B277" s="98">
        <v>239</v>
      </c>
      <c r="C277" s="104">
        <v>20140222</v>
      </c>
      <c r="D277" s="104">
        <v>15080446027</v>
      </c>
      <c r="E277" s="107" t="s">
        <v>3</v>
      </c>
      <c r="F277" s="101">
        <v>41678</v>
      </c>
    </row>
    <row r="278" spans="2:6" ht="14.25" thickBot="1">
      <c r="B278" s="98">
        <v>240</v>
      </c>
      <c r="C278" s="103">
        <v>20140222</v>
      </c>
      <c r="D278" s="103">
        <v>15898025848</v>
      </c>
      <c r="E278" s="106" t="s">
        <v>15</v>
      </c>
      <c r="F278" s="101">
        <v>41666</v>
      </c>
    </row>
    <row r="279" spans="2:6" ht="14.25" thickBot="1">
      <c r="B279" s="98">
        <v>241</v>
      </c>
      <c r="C279" s="104">
        <v>20140222</v>
      </c>
      <c r="D279" s="104">
        <v>13710847422</v>
      </c>
      <c r="E279" s="107" t="s">
        <v>5</v>
      </c>
      <c r="F279" s="101">
        <v>41678</v>
      </c>
    </row>
    <row r="280" spans="2:6" ht="14.25" thickBot="1">
      <c r="B280" s="98">
        <v>242</v>
      </c>
      <c r="C280" s="104">
        <v>20140222</v>
      </c>
      <c r="D280" s="104">
        <v>13763065442</v>
      </c>
      <c r="E280" s="107" t="s">
        <v>5</v>
      </c>
      <c r="F280" s="101">
        <v>41679</v>
      </c>
    </row>
    <row r="281" spans="2:6" ht="14.25" thickBot="1">
      <c r="B281" s="98">
        <v>243</v>
      </c>
      <c r="C281" s="103">
        <v>20140222</v>
      </c>
      <c r="D281" s="103">
        <v>15918246389</v>
      </c>
      <c r="E281" s="106" t="s">
        <v>5</v>
      </c>
      <c r="F281" s="101">
        <v>41680</v>
      </c>
    </row>
    <row r="282" spans="2:6" ht="14.25" thickBot="1">
      <c r="B282" s="98">
        <v>244</v>
      </c>
      <c r="C282" s="104">
        <v>20140222</v>
      </c>
      <c r="D282" s="104">
        <v>18775137540</v>
      </c>
      <c r="E282" s="107" t="s">
        <v>6</v>
      </c>
      <c r="F282" s="101">
        <v>41681</v>
      </c>
    </row>
    <row r="283" spans="2:6" ht="14.25" thickBot="1">
      <c r="B283" s="98">
        <v>245</v>
      </c>
      <c r="C283" s="104">
        <v>20140222</v>
      </c>
      <c r="D283" s="104">
        <v>15827470378</v>
      </c>
      <c r="E283" s="107" t="s">
        <v>28</v>
      </c>
      <c r="F283" s="101">
        <v>41666</v>
      </c>
    </row>
    <row r="284" spans="2:6" ht="14.25" thickBot="1">
      <c r="B284" s="98">
        <v>246</v>
      </c>
      <c r="C284" s="103">
        <v>20140222</v>
      </c>
      <c r="D284" s="103">
        <v>13417084138</v>
      </c>
      <c r="E284" s="106" t="s">
        <v>5</v>
      </c>
      <c r="F284" s="101">
        <v>41678</v>
      </c>
    </row>
    <row r="285" spans="2:6" ht="14.25" thickBot="1">
      <c r="B285" s="98">
        <v>247</v>
      </c>
      <c r="C285" s="104">
        <v>20140222</v>
      </c>
      <c r="D285" s="104">
        <v>13558040016</v>
      </c>
      <c r="E285" s="107" t="s">
        <v>6</v>
      </c>
      <c r="F285" s="101">
        <v>41679</v>
      </c>
    </row>
    <row r="286" spans="2:6" ht="14.25" thickBot="1">
      <c r="B286" s="98">
        <v>248</v>
      </c>
      <c r="C286" s="103">
        <v>20140222</v>
      </c>
      <c r="D286" s="103">
        <v>13420108685</v>
      </c>
      <c r="E286" s="106" t="s">
        <v>5</v>
      </c>
      <c r="F286" s="101">
        <v>41680</v>
      </c>
    </row>
    <row r="287" spans="2:6" ht="14.25" thickBot="1">
      <c r="B287" s="98">
        <v>249</v>
      </c>
      <c r="C287" s="104">
        <v>20140222</v>
      </c>
      <c r="D287" s="104">
        <v>13695086794</v>
      </c>
      <c r="E287" s="107" t="s">
        <v>3</v>
      </c>
      <c r="F287" s="101">
        <v>41681</v>
      </c>
    </row>
    <row r="288" spans="2:6" ht="14.25" thickBot="1">
      <c r="B288" s="98">
        <v>250</v>
      </c>
      <c r="C288" s="105">
        <v>20140222</v>
      </c>
      <c r="D288" s="105">
        <v>13511200295</v>
      </c>
      <c r="E288" s="108" t="s">
        <v>27</v>
      </c>
      <c r="F288" s="101">
        <v>41682</v>
      </c>
    </row>
    <row r="289" spans="2:13" ht="14.25" thickBot="1">
      <c r="B289" s="98">
        <v>251</v>
      </c>
      <c r="C289" s="104">
        <v>20140222</v>
      </c>
      <c r="D289" s="104">
        <v>13825470274</v>
      </c>
      <c r="E289" s="107" t="s">
        <v>5</v>
      </c>
      <c r="F289" s="101">
        <v>41683</v>
      </c>
    </row>
    <row r="290" spans="2:13" ht="14.25" thickBot="1">
      <c r="B290" s="98">
        <v>252</v>
      </c>
      <c r="C290" s="103">
        <v>20140223</v>
      </c>
      <c r="D290" s="103">
        <v>18722119692</v>
      </c>
      <c r="E290" s="106" t="s">
        <v>24</v>
      </c>
      <c r="F290" s="101">
        <v>41666</v>
      </c>
    </row>
    <row r="291" spans="2:13" ht="14.25" thickBot="1">
      <c r="B291" s="98">
        <v>253</v>
      </c>
      <c r="C291" s="104">
        <v>20140223</v>
      </c>
      <c r="D291" s="104">
        <v>15992773886</v>
      </c>
      <c r="E291" s="107" t="s">
        <v>5</v>
      </c>
      <c r="F291" s="101">
        <v>41683</v>
      </c>
    </row>
    <row r="292" spans="2:13" ht="14.25" thickBot="1">
      <c r="B292" s="98">
        <v>254</v>
      </c>
      <c r="C292" s="103">
        <v>20140223</v>
      </c>
      <c r="D292" s="103">
        <v>13645076056</v>
      </c>
      <c r="E292" s="106" t="s">
        <v>3</v>
      </c>
      <c r="F292" s="101">
        <v>41684</v>
      </c>
    </row>
    <row r="293" spans="2:13" ht="14.25" thickBot="1">
      <c r="B293" s="98">
        <v>255</v>
      </c>
      <c r="C293" s="104">
        <v>20140223</v>
      </c>
      <c r="D293" s="104">
        <v>13825433010</v>
      </c>
      <c r="E293" s="107" t="s">
        <v>5</v>
      </c>
      <c r="F293" s="101">
        <v>41685</v>
      </c>
    </row>
    <row r="294" spans="2:13" ht="14.25" thickBot="1">
      <c r="B294" s="98">
        <v>256</v>
      </c>
      <c r="C294" s="103">
        <v>20140223</v>
      </c>
      <c r="D294" s="103">
        <v>18357282090</v>
      </c>
      <c r="E294" s="106" t="s">
        <v>27</v>
      </c>
      <c r="F294" s="101">
        <v>41686</v>
      </c>
    </row>
    <row r="295" spans="2:13" ht="14.25" thickBot="1">
      <c r="B295" s="98">
        <v>257</v>
      </c>
      <c r="C295" s="104">
        <v>20140223</v>
      </c>
      <c r="D295" s="104">
        <v>15278863427</v>
      </c>
      <c r="E295" s="107" t="s">
        <v>6</v>
      </c>
      <c r="F295" s="101">
        <v>41687</v>
      </c>
    </row>
    <row r="296" spans="2:13" ht="14.25" thickBot="1">
      <c r="B296" s="98">
        <v>258</v>
      </c>
      <c r="C296" s="103">
        <v>20140223</v>
      </c>
      <c r="D296" s="103">
        <v>13820833923</v>
      </c>
      <c r="E296" s="106" t="s">
        <v>24</v>
      </c>
      <c r="F296" s="101">
        <v>41666</v>
      </c>
    </row>
    <row r="297" spans="2:13" ht="14.25" thickBot="1">
      <c r="B297" s="98">
        <v>259</v>
      </c>
      <c r="C297" s="103">
        <v>20140223</v>
      </c>
      <c r="D297" s="103">
        <v>13686164057</v>
      </c>
      <c r="E297" s="106" t="s">
        <v>5</v>
      </c>
      <c r="F297" s="101">
        <v>41687</v>
      </c>
    </row>
    <row r="298" spans="2:13" ht="14.25" thickBot="1">
      <c r="B298" s="98">
        <v>260</v>
      </c>
      <c r="C298" s="193">
        <v>20140224</v>
      </c>
      <c r="D298" s="193">
        <v>13527281232</v>
      </c>
      <c r="E298" s="197" t="s">
        <v>5</v>
      </c>
      <c r="F298" s="101">
        <v>41688</v>
      </c>
      <c r="L298" s="38"/>
      <c r="M298"/>
    </row>
    <row r="299" spans="2:13" ht="14.25" thickBot="1">
      <c r="B299" s="98">
        <v>261</v>
      </c>
      <c r="C299" s="192">
        <v>20140224</v>
      </c>
      <c r="D299" s="192">
        <v>13670869794</v>
      </c>
      <c r="E299" s="196" t="s">
        <v>5</v>
      </c>
      <c r="F299" s="101">
        <v>41689</v>
      </c>
      <c r="L299" s="38"/>
      <c r="M299"/>
    </row>
    <row r="300" spans="2:13" ht="14.25" thickBot="1">
      <c r="B300" s="98">
        <v>262</v>
      </c>
      <c r="C300" s="191">
        <v>20140224</v>
      </c>
      <c r="D300" s="191">
        <v>13682016197</v>
      </c>
      <c r="E300" s="195" t="s">
        <v>24</v>
      </c>
      <c r="F300" s="101">
        <v>41666</v>
      </c>
      <c r="L300" s="38"/>
      <c r="M300"/>
    </row>
    <row r="301" spans="2:13" ht="14.25" thickBot="1">
      <c r="B301" s="98">
        <v>263</v>
      </c>
      <c r="C301" s="191">
        <v>20140224</v>
      </c>
      <c r="D301" s="191">
        <v>13689298238</v>
      </c>
      <c r="E301" s="195" t="s">
        <v>21</v>
      </c>
      <c r="F301" s="101">
        <v>41666</v>
      </c>
      <c r="L301" s="38"/>
      <c r="M301"/>
    </row>
    <row r="302" spans="2:13" ht="14.25" thickBot="1">
      <c r="B302" s="98">
        <v>264</v>
      </c>
      <c r="C302" s="191">
        <v>20140224</v>
      </c>
      <c r="D302" s="191">
        <v>13690929325</v>
      </c>
      <c r="E302" s="195" t="s">
        <v>5</v>
      </c>
      <c r="F302" s="101">
        <v>41688</v>
      </c>
      <c r="L302" s="38"/>
      <c r="M302"/>
    </row>
    <row r="303" spans="2:13" ht="14.25" thickBot="1">
      <c r="B303" s="98">
        <v>265</v>
      </c>
      <c r="C303" s="191">
        <v>20140224</v>
      </c>
      <c r="D303" s="191">
        <v>13729346155</v>
      </c>
      <c r="E303" s="195" t="s">
        <v>5</v>
      </c>
      <c r="F303" s="101">
        <v>41688</v>
      </c>
      <c r="L303" s="38"/>
      <c r="M303"/>
    </row>
    <row r="304" spans="2:13" ht="14.25" thickBot="1">
      <c r="B304" s="98">
        <v>266</v>
      </c>
      <c r="C304" s="190">
        <v>20140224</v>
      </c>
      <c r="D304" s="190">
        <v>13920438318</v>
      </c>
      <c r="E304" s="194" t="s">
        <v>24</v>
      </c>
      <c r="F304" s="101">
        <v>41666</v>
      </c>
      <c r="L304" s="38"/>
      <c r="M304"/>
    </row>
    <row r="305" spans="2:13" ht="14.25" thickBot="1">
      <c r="B305" s="98">
        <v>267</v>
      </c>
      <c r="C305" s="190">
        <v>20140224</v>
      </c>
      <c r="D305" s="190">
        <v>15057544299</v>
      </c>
      <c r="E305" s="194" t="s">
        <v>27</v>
      </c>
      <c r="F305" s="101">
        <v>41688</v>
      </c>
      <c r="L305" s="38"/>
      <c r="M305"/>
    </row>
    <row r="306" spans="2:13" ht="14.25" thickBot="1">
      <c r="B306" s="98">
        <v>268</v>
      </c>
      <c r="C306" s="190">
        <v>20140224</v>
      </c>
      <c r="D306" s="190">
        <v>15122539906</v>
      </c>
      <c r="E306" s="194" t="s">
        <v>24</v>
      </c>
      <c r="F306" s="101">
        <v>41666</v>
      </c>
      <c r="L306" s="38"/>
      <c r="M306"/>
    </row>
    <row r="307" spans="2:13" ht="14.25" thickBot="1">
      <c r="B307" s="98">
        <v>269</v>
      </c>
      <c r="C307" s="190">
        <v>20140224</v>
      </c>
      <c r="D307" s="190">
        <v>15278427881</v>
      </c>
      <c r="E307" s="194" t="s">
        <v>6</v>
      </c>
      <c r="F307" s="101">
        <v>41688</v>
      </c>
    </row>
    <row r="308" spans="2:13" ht="14.25" thickBot="1">
      <c r="B308" s="98">
        <v>270</v>
      </c>
      <c r="C308" s="191">
        <v>20140224</v>
      </c>
      <c r="D308" s="191">
        <v>15280028562</v>
      </c>
      <c r="E308" s="195" t="s">
        <v>3</v>
      </c>
      <c r="F308" s="101">
        <v>41688</v>
      </c>
    </row>
    <row r="309" spans="2:13" ht="14.25" thickBot="1">
      <c r="B309" s="98">
        <v>271</v>
      </c>
      <c r="C309" s="191">
        <v>20140224</v>
      </c>
      <c r="D309" s="191">
        <v>15811778011</v>
      </c>
      <c r="E309" s="195" t="s">
        <v>5</v>
      </c>
      <c r="F309" s="101">
        <v>41688</v>
      </c>
    </row>
    <row r="310" spans="2:13" ht="14.25" thickBot="1">
      <c r="B310" s="98">
        <v>272</v>
      </c>
      <c r="C310" s="190">
        <v>20140224</v>
      </c>
      <c r="D310" s="190">
        <v>15994436484</v>
      </c>
      <c r="E310" s="194" t="s">
        <v>6</v>
      </c>
      <c r="F310" s="101">
        <v>41689</v>
      </c>
    </row>
    <row r="311" spans="2:13" ht="14.25" thickBot="1">
      <c r="B311" s="98">
        <v>273</v>
      </c>
      <c r="C311" s="190">
        <v>20140225</v>
      </c>
      <c r="D311" s="190">
        <v>13457389976</v>
      </c>
      <c r="E311" s="194" t="s">
        <v>6</v>
      </c>
      <c r="F311" s="101">
        <v>41690</v>
      </c>
    </row>
    <row r="312" spans="2:13" ht="14.25" thickBot="1">
      <c r="B312" s="98">
        <v>274</v>
      </c>
      <c r="C312" s="190">
        <v>20140225</v>
      </c>
      <c r="D312" s="190">
        <v>13480380315</v>
      </c>
      <c r="E312" s="194" t="s">
        <v>5</v>
      </c>
      <c r="F312" s="101">
        <v>41691</v>
      </c>
    </row>
    <row r="313" spans="2:13" ht="14.25" thickBot="1">
      <c r="B313" s="98">
        <v>275</v>
      </c>
      <c r="C313" s="191">
        <v>20140225</v>
      </c>
      <c r="D313" s="191">
        <v>13528402728</v>
      </c>
      <c r="E313" s="195" t="s">
        <v>5</v>
      </c>
      <c r="F313" s="101">
        <v>41692</v>
      </c>
    </row>
    <row r="314" spans="2:13" ht="14.25" thickBot="1">
      <c r="B314" s="98">
        <v>276</v>
      </c>
      <c r="C314" s="191">
        <v>20140225</v>
      </c>
      <c r="D314" s="191">
        <v>13532847090</v>
      </c>
      <c r="E314" s="195" t="s">
        <v>5</v>
      </c>
      <c r="F314" s="101">
        <v>41693</v>
      </c>
    </row>
    <row r="315" spans="2:13" ht="14.25" thickBot="1">
      <c r="B315" s="98">
        <v>277</v>
      </c>
      <c r="C315" s="190">
        <v>20140225</v>
      </c>
      <c r="D315" s="190">
        <v>13580977561</v>
      </c>
      <c r="E315" s="194" t="s">
        <v>5</v>
      </c>
      <c r="F315" s="101">
        <v>41694</v>
      </c>
    </row>
    <row r="316" spans="2:13" ht="14.25" thickBot="1">
      <c r="B316" s="98">
        <v>278</v>
      </c>
      <c r="C316" s="191">
        <v>20140225</v>
      </c>
      <c r="D316" s="191">
        <v>13620010710</v>
      </c>
      <c r="E316" s="195" t="s">
        <v>5</v>
      </c>
      <c r="F316" s="101">
        <v>41695</v>
      </c>
    </row>
    <row r="317" spans="2:13" ht="14.25" thickBot="1">
      <c r="B317" s="98">
        <v>279</v>
      </c>
      <c r="C317" s="190">
        <v>20140225</v>
      </c>
      <c r="D317" s="190">
        <v>13635265652</v>
      </c>
      <c r="E317" s="194" t="s">
        <v>3</v>
      </c>
      <c r="F317" s="101">
        <v>41696</v>
      </c>
    </row>
    <row r="318" spans="2:13" ht="14.25" thickBot="1">
      <c r="B318" s="98">
        <v>280</v>
      </c>
      <c r="C318" s="192">
        <v>20140225</v>
      </c>
      <c r="D318" s="192">
        <v>13794773911</v>
      </c>
      <c r="E318" s="196" t="s">
        <v>5</v>
      </c>
      <c r="F318" s="101">
        <v>41697</v>
      </c>
    </row>
    <row r="319" spans="2:13" ht="14.25" thickBot="1">
      <c r="B319" s="98">
        <v>281</v>
      </c>
      <c r="C319" s="191">
        <v>20140225</v>
      </c>
      <c r="D319" s="191">
        <v>13796004057</v>
      </c>
      <c r="E319" s="195" t="s">
        <v>10</v>
      </c>
      <c r="F319" s="101">
        <v>41666</v>
      </c>
    </row>
    <row r="320" spans="2:13" ht="14.25" thickBot="1">
      <c r="B320" s="98">
        <v>282</v>
      </c>
      <c r="C320" s="190">
        <v>20140225</v>
      </c>
      <c r="D320" s="190">
        <v>13799221256</v>
      </c>
      <c r="E320" s="194" t="s">
        <v>3</v>
      </c>
      <c r="F320" s="101">
        <v>41697</v>
      </c>
    </row>
    <row r="321" spans="2:13" ht="14.25" thickBot="1">
      <c r="B321" s="98">
        <v>283</v>
      </c>
      <c r="C321" s="191">
        <v>20140225</v>
      </c>
      <c r="D321" s="191">
        <v>13820194243</v>
      </c>
      <c r="E321" s="195" t="s">
        <v>24</v>
      </c>
      <c r="F321" s="101">
        <v>41666</v>
      </c>
    </row>
    <row r="322" spans="2:13" ht="14.25" thickBot="1">
      <c r="B322" s="98">
        <v>284</v>
      </c>
      <c r="C322" s="191">
        <v>20140225</v>
      </c>
      <c r="D322" s="191">
        <v>13891237031</v>
      </c>
      <c r="E322" s="195" t="s">
        <v>21</v>
      </c>
      <c r="F322" s="101">
        <v>41666</v>
      </c>
    </row>
    <row r="323" spans="2:13" ht="14.25" thickBot="1">
      <c r="B323" s="98">
        <v>285</v>
      </c>
      <c r="C323" s="190">
        <v>20140225</v>
      </c>
      <c r="D323" s="190">
        <v>15119228446</v>
      </c>
      <c r="E323" s="194" t="s">
        <v>5</v>
      </c>
      <c r="F323" s="101">
        <v>41697</v>
      </c>
    </row>
    <row r="324" spans="2:13" ht="14.25" thickBot="1">
      <c r="B324" s="98">
        <v>286</v>
      </c>
      <c r="C324" s="191">
        <v>20140225</v>
      </c>
      <c r="D324" s="191">
        <v>15122308896</v>
      </c>
      <c r="E324" s="195" t="s">
        <v>24</v>
      </c>
      <c r="F324" s="101">
        <v>41666</v>
      </c>
    </row>
    <row r="325" spans="2:13" ht="14.25" thickBot="1">
      <c r="B325" s="98">
        <v>287</v>
      </c>
      <c r="C325" s="191">
        <v>20140225</v>
      </c>
      <c r="D325" s="191">
        <v>15259362077</v>
      </c>
      <c r="E325" s="195" t="s">
        <v>3</v>
      </c>
      <c r="F325" s="101">
        <v>41697</v>
      </c>
    </row>
    <row r="326" spans="2:13" ht="14.25" thickBot="1">
      <c r="B326" s="98">
        <v>288</v>
      </c>
      <c r="C326" s="190">
        <v>20140225</v>
      </c>
      <c r="D326" s="190">
        <v>15814135286</v>
      </c>
      <c r="E326" s="194" t="s">
        <v>5</v>
      </c>
      <c r="F326" s="101">
        <v>41697</v>
      </c>
    </row>
    <row r="327" spans="2:13" ht="14.25" thickBot="1">
      <c r="B327" s="98">
        <v>289</v>
      </c>
      <c r="C327" s="190">
        <v>20140225</v>
      </c>
      <c r="D327" s="190">
        <v>15943285158</v>
      </c>
      <c r="E327" s="194" t="s">
        <v>12</v>
      </c>
      <c r="F327" s="101">
        <v>41666</v>
      </c>
    </row>
    <row r="328" spans="2:13" ht="14.25" thickBot="1">
      <c r="B328" s="98">
        <v>290</v>
      </c>
      <c r="C328" s="248">
        <v>20140226</v>
      </c>
      <c r="D328" s="248">
        <v>13450063592</v>
      </c>
      <c r="E328" s="248" t="s">
        <v>5</v>
      </c>
      <c r="F328" s="101">
        <v>41697</v>
      </c>
      <c r="L328" s="38"/>
      <c r="M328"/>
    </row>
    <row r="329" spans="2:13" ht="14.25" thickBot="1">
      <c r="B329" s="98">
        <v>291</v>
      </c>
      <c r="C329" s="247">
        <v>20140226</v>
      </c>
      <c r="D329" s="247">
        <v>13500258938</v>
      </c>
      <c r="E329" s="247" t="s">
        <v>5</v>
      </c>
      <c r="F329" s="101">
        <v>41666</v>
      </c>
      <c r="L329" s="38"/>
      <c r="M329"/>
    </row>
    <row r="330" spans="2:13" ht="14.25" thickBot="1">
      <c r="B330" s="98">
        <v>292</v>
      </c>
      <c r="C330" s="246">
        <v>20140226</v>
      </c>
      <c r="D330" s="246">
        <v>13531972451</v>
      </c>
      <c r="E330" s="246" t="s">
        <v>5</v>
      </c>
      <c r="F330" s="101">
        <v>41697</v>
      </c>
      <c r="L330" s="38"/>
      <c r="M330"/>
    </row>
    <row r="331" spans="2:13" ht="14.25" thickBot="1">
      <c r="B331" s="98">
        <v>293</v>
      </c>
      <c r="C331" s="246">
        <v>20140226</v>
      </c>
      <c r="D331" s="246">
        <v>13538363823</v>
      </c>
      <c r="E331" s="246" t="s">
        <v>5</v>
      </c>
      <c r="F331" s="101">
        <v>41697</v>
      </c>
      <c r="L331" s="38"/>
      <c r="M331"/>
    </row>
    <row r="332" spans="2:13" ht="14.25" thickBot="1">
      <c r="B332" s="98">
        <v>294</v>
      </c>
      <c r="C332" s="246">
        <v>20140226</v>
      </c>
      <c r="D332" s="246">
        <v>13620038642</v>
      </c>
      <c r="E332" s="246" t="s">
        <v>5</v>
      </c>
      <c r="F332" s="101">
        <v>41697</v>
      </c>
      <c r="L332" s="38"/>
      <c r="M332"/>
    </row>
    <row r="333" spans="2:13" ht="14.25" thickBot="1">
      <c r="B333" s="98">
        <v>295</v>
      </c>
      <c r="C333" s="247">
        <v>20140226</v>
      </c>
      <c r="D333" s="247">
        <v>13622900282</v>
      </c>
      <c r="E333" s="247" t="s">
        <v>5</v>
      </c>
      <c r="F333" s="101">
        <v>41697</v>
      </c>
      <c r="L333" s="38"/>
      <c r="M333"/>
    </row>
    <row r="334" spans="2:13" ht="14.25" thickBot="1">
      <c r="B334" s="98">
        <v>296</v>
      </c>
      <c r="C334" s="246">
        <v>20140226</v>
      </c>
      <c r="D334" s="246">
        <v>13626015246</v>
      </c>
      <c r="E334" s="246" t="s">
        <v>3</v>
      </c>
      <c r="F334" s="101">
        <v>41697</v>
      </c>
      <c r="L334" s="38"/>
      <c r="M334"/>
    </row>
    <row r="335" spans="2:13" ht="14.25" thickBot="1">
      <c r="B335" s="98">
        <v>297</v>
      </c>
      <c r="C335" s="247">
        <v>20140226</v>
      </c>
      <c r="D335" s="247">
        <v>13690866584</v>
      </c>
      <c r="E335" s="247" t="s">
        <v>5</v>
      </c>
      <c r="F335" s="101">
        <v>41697</v>
      </c>
      <c r="L335" s="38"/>
      <c r="M335"/>
    </row>
    <row r="336" spans="2:13" ht="14.25" thickBot="1">
      <c r="B336" s="98">
        <v>298</v>
      </c>
      <c r="C336" s="246">
        <v>20140226</v>
      </c>
      <c r="D336" s="246">
        <v>13691956584</v>
      </c>
      <c r="E336" s="246" t="s">
        <v>5</v>
      </c>
      <c r="F336" s="101">
        <v>41697</v>
      </c>
      <c r="L336" s="38"/>
      <c r="M336"/>
    </row>
    <row r="337" spans="2:13" ht="14.25" thickBot="1">
      <c r="B337" s="98">
        <v>299</v>
      </c>
      <c r="C337" s="247">
        <v>20140226</v>
      </c>
      <c r="D337" s="247">
        <v>13766903422</v>
      </c>
      <c r="E337" s="247" t="s">
        <v>10</v>
      </c>
      <c r="F337" s="101">
        <v>41666</v>
      </c>
      <c r="L337" s="38"/>
      <c r="M337"/>
    </row>
    <row r="338" spans="2:13" ht="14.25" thickBot="1">
      <c r="B338" s="98">
        <v>300</v>
      </c>
      <c r="C338" s="246">
        <v>20140226</v>
      </c>
      <c r="D338" s="246">
        <v>13786993407</v>
      </c>
      <c r="E338" s="246" t="s">
        <v>11</v>
      </c>
      <c r="F338" s="101">
        <v>41666</v>
      </c>
      <c r="L338" s="38"/>
      <c r="M338"/>
    </row>
    <row r="339" spans="2:13" ht="14.25" thickBot="1">
      <c r="B339" s="98">
        <v>301</v>
      </c>
      <c r="C339" s="246">
        <v>20140226</v>
      </c>
      <c r="D339" s="246">
        <v>13794873953</v>
      </c>
      <c r="E339" s="246" t="s">
        <v>5</v>
      </c>
      <c r="F339" s="101">
        <v>41666</v>
      </c>
      <c r="L339" s="38"/>
      <c r="M339"/>
    </row>
    <row r="340" spans="2:13" ht="14.25" thickBot="1">
      <c r="B340" s="98">
        <v>302</v>
      </c>
      <c r="C340" s="246">
        <v>20140226</v>
      </c>
      <c r="D340" s="246">
        <v>13926612715</v>
      </c>
      <c r="E340" s="246" t="s">
        <v>5</v>
      </c>
      <c r="F340" s="101">
        <v>41697</v>
      </c>
      <c r="L340" s="38"/>
      <c r="M340"/>
    </row>
    <row r="341" spans="2:13" ht="14.25" thickBot="1">
      <c r="B341" s="98">
        <v>303</v>
      </c>
      <c r="C341" s="246">
        <v>20140226</v>
      </c>
      <c r="D341" s="246">
        <v>13967321840</v>
      </c>
      <c r="E341" s="246" t="s">
        <v>27</v>
      </c>
      <c r="F341" s="101">
        <v>41697</v>
      </c>
      <c r="L341" s="38"/>
      <c r="M341"/>
    </row>
    <row r="342" spans="2:13" ht="14.25" thickBot="1">
      <c r="B342" s="98">
        <v>304</v>
      </c>
      <c r="C342" s="247">
        <v>20140226</v>
      </c>
      <c r="D342" s="247">
        <v>15202258935</v>
      </c>
      <c r="E342" s="247" t="s">
        <v>24</v>
      </c>
      <c r="F342" s="101">
        <v>41666</v>
      </c>
      <c r="L342" s="38"/>
      <c r="M342"/>
    </row>
    <row r="343" spans="2:13" ht="14.25" thickBot="1">
      <c r="B343" s="98">
        <v>305</v>
      </c>
      <c r="C343" s="246">
        <v>20140226</v>
      </c>
      <c r="D343" s="246">
        <v>15222317121</v>
      </c>
      <c r="E343" s="246" t="s">
        <v>24</v>
      </c>
      <c r="F343" s="101">
        <v>41666</v>
      </c>
      <c r="L343" s="38"/>
      <c r="M343"/>
    </row>
    <row r="344" spans="2:13" ht="14.25" thickBot="1">
      <c r="B344" s="98">
        <v>306</v>
      </c>
      <c r="C344" s="247">
        <v>20140226</v>
      </c>
      <c r="D344" s="247">
        <v>15809915277</v>
      </c>
      <c r="E344" s="247" t="s">
        <v>25</v>
      </c>
      <c r="F344" s="101">
        <v>41666</v>
      </c>
      <c r="L344" s="38"/>
      <c r="M344"/>
    </row>
    <row r="345" spans="2:13" ht="14.25" thickBot="1">
      <c r="B345" s="98">
        <v>307</v>
      </c>
      <c r="C345" s="247">
        <v>20140226</v>
      </c>
      <c r="D345" s="247">
        <v>15880103273</v>
      </c>
      <c r="E345" s="247" t="s">
        <v>3</v>
      </c>
      <c r="F345" s="101">
        <v>41697</v>
      </c>
      <c r="L345" s="38"/>
      <c r="M345"/>
    </row>
    <row r="346" spans="2:13" ht="14.25" thickBot="1">
      <c r="B346" s="98">
        <v>308</v>
      </c>
      <c r="C346" s="247">
        <v>20140226</v>
      </c>
      <c r="D346" s="247">
        <v>15913354713</v>
      </c>
      <c r="E346" s="247" t="s">
        <v>5</v>
      </c>
      <c r="F346" s="101">
        <v>41697</v>
      </c>
      <c r="L346" s="38"/>
      <c r="M346"/>
    </row>
    <row r="347" spans="2:13" ht="14.25" thickBot="1">
      <c r="B347" s="98">
        <v>309</v>
      </c>
      <c r="C347" s="247">
        <v>20140226</v>
      </c>
      <c r="D347" s="247">
        <v>15977349292</v>
      </c>
      <c r="E347" s="247" t="s">
        <v>6</v>
      </c>
      <c r="F347" s="101">
        <v>41666</v>
      </c>
      <c r="L347" s="38"/>
      <c r="M347"/>
    </row>
    <row r="348" spans="2:13" ht="14.25" thickBot="1">
      <c r="B348" s="98">
        <v>310</v>
      </c>
      <c r="C348" s="246">
        <v>20140226</v>
      </c>
      <c r="D348" s="246">
        <v>18396351977</v>
      </c>
      <c r="E348" s="246" t="s">
        <v>3</v>
      </c>
      <c r="F348" s="101">
        <v>41697</v>
      </c>
      <c r="L348" s="38"/>
      <c r="M348"/>
    </row>
    <row r="349" spans="2:13" ht="14.25" thickBot="1">
      <c r="B349" s="98">
        <v>311</v>
      </c>
      <c r="C349" s="247">
        <v>20140226</v>
      </c>
      <c r="D349" s="247">
        <v>18858976365</v>
      </c>
      <c r="E349" s="247" t="s">
        <v>27</v>
      </c>
      <c r="F349" s="101">
        <v>41697</v>
      </c>
      <c r="L349" s="38"/>
      <c r="M349"/>
    </row>
    <row r="350" spans="2:13" ht="14.25" thickBot="1">
      <c r="B350" s="98">
        <v>312</v>
      </c>
      <c r="C350" s="246">
        <v>20140226</v>
      </c>
      <c r="D350" s="246">
        <v>18877332249</v>
      </c>
      <c r="E350" s="246" t="s">
        <v>6</v>
      </c>
      <c r="F350" s="101">
        <v>41697</v>
      </c>
      <c r="L350" s="38"/>
      <c r="M350"/>
    </row>
    <row r="351" spans="2:13">
      <c r="B351" s="98">
        <v>313</v>
      </c>
      <c r="C351" s="284">
        <v>20140227</v>
      </c>
      <c r="D351" s="284">
        <v>13512963264</v>
      </c>
      <c r="E351" s="284" t="s">
        <v>24</v>
      </c>
      <c r="F351" s="101">
        <v>41666</v>
      </c>
      <c r="L351" s="38"/>
      <c r="M351"/>
    </row>
    <row r="352" spans="2:13">
      <c r="B352" s="98">
        <v>314</v>
      </c>
      <c r="C352" s="284">
        <v>20140227</v>
      </c>
      <c r="D352" s="284">
        <v>13626018603</v>
      </c>
      <c r="E352" s="284" t="s">
        <v>3</v>
      </c>
      <c r="F352" s="101">
        <v>41697</v>
      </c>
      <c r="L352" s="38"/>
      <c r="M352"/>
    </row>
    <row r="353" spans="2:13">
      <c r="B353" s="98">
        <v>315</v>
      </c>
      <c r="C353" s="284">
        <v>20140227</v>
      </c>
      <c r="D353" s="284">
        <v>13672773528</v>
      </c>
      <c r="E353" s="284" t="s">
        <v>5</v>
      </c>
      <c r="F353" s="101">
        <v>41697</v>
      </c>
      <c r="L353" s="38"/>
      <c r="M353"/>
    </row>
    <row r="354" spans="2:13">
      <c r="B354" s="98">
        <v>316</v>
      </c>
      <c r="C354" s="283">
        <v>20140227</v>
      </c>
      <c r="D354" s="283">
        <v>13728440639</v>
      </c>
      <c r="E354" s="283" t="s">
        <v>5</v>
      </c>
      <c r="F354" s="101">
        <v>41697</v>
      </c>
      <c r="L354" s="38"/>
      <c r="M354"/>
    </row>
    <row r="355" spans="2:13">
      <c r="B355" s="98">
        <v>317</v>
      </c>
      <c r="C355" s="283">
        <v>20140227</v>
      </c>
      <c r="D355" s="283">
        <v>13777419960</v>
      </c>
      <c r="E355" s="283" t="s">
        <v>27</v>
      </c>
      <c r="F355" s="101">
        <v>41697</v>
      </c>
      <c r="L355" s="38"/>
      <c r="M355"/>
    </row>
    <row r="356" spans="2:13">
      <c r="B356" s="98">
        <v>318</v>
      </c>
      <c r="C356" s="283">
        <v>20140227</v>
      </c>
      <c r="D356" s="283">
        <v>15016525146</v>
      </c>
      <c r="E356" s="283" t="s">
        <v>5</v>
      </c>
      <c r="F356" s="101">
        <v>41697</v>
      </c>
      <c r="L356" s="38"/>
      <c r="M356"/>
    </row>
    <row r="357" spans="2:13">
      <c r="B357" s="98">
        <v>319</v>
      </c>
      <c r="C357" s="283">
        <v>20140227</v>
      </c>
      <c r="D357" s="283">
        <v>15299819028</v>
      </c>
      <c r="E357" s="283" t="s">
        <v>25</v>
      </c>
      <c r="F357" s="101">
        <v>41666</v>
      </c>
      <c r="L357" s="38"/>
      <c r="M357"/>
    </row>
    <row r="358" spans="2:13">
      <c r="B358" s="98">
        <v>320</v>
      </c>
      <c r="C358" s="284">
        <v>20140227</v>
      </c>
      <c r="D358" s="284">
        <v>15767868858</v>
      </c>
      <c r="E358" s="284" t="s">
        <v>5</v>
      </c>
      <c r="F358" s="101">
        <v>41697</v>
      </c>
      <c r="L358" s="38"/>
      <c r="M358"/>
    </row>
    <row r="359" spans="2:13">
      <c r="B359" s="98">
        <v>321</v>
      </c>
      <c r="C359" s="284">
        <v>20140227</v>
      </c>
      <c r="D359" s="284">
        <v>15807657207</v>
      </c>
      <c r="E359" s="284" t="s">
        <v>5</v>
      </c>
      <c r="F359" s="101">
        <v>41697</v>
      </c>
      <c r="L359" s="38"/>
      <c r="M359"/>
    </row>
    <row r="360" spans="2:13">
      <c r="B360" s="98">
        <v>322</v>
      </c>
      <c r="C360" s="283">
        <v>20140227</v>
      </c>
      <c r="D360" s="283">
        <v>15816008965</v>
      </c>
      <c r="E360" s="283" t="s">
        <v>5</v>
      </c>
      <c r="F360" s="101">
        <v>41697</v>
      </c>
      <c r="L360" s="38"/>
      <c r="M360"/>
    </row>
    <row r="361" spans="2:13">
      <c r="B361" s="98">
        <v>323</v>
      </c>
      <c r="C361" s="284">
        <v>20140227</v>
      </c>
      <c r="D361" s="284">
        <v>15816245829</v>
      </c>
      <c r="E361" s="284" t="s">
        <v>5</v>
      </c>
      <c r="F361" s="101">
        <v>41697</v>
      </c>
      <c r="L361" s="38"/>
      <c r="M361"/>
    </row>
    <row r="362" spans="2:13">
      <c r="B362" s="98">
        <v>324</v>
      </c>
      <c r="C362" s="284">
        <v>20140227</v>
      </c>
      <c r="D362" s="284">
        <v>15876982261</v>
      </c>
      <c r="E362" s="284" t="s">
        <v>5</v>
      </c>
      <c r="F362" s="101">
        <v>41697</v>
      </c>
      <c r="L362" s="38"/>
      <c r="M362"/>
    </row>
    <row r="363" spans="2:13">
      <c r="B363" s="98">
        <v>325</v>
      </c>
      <c r="C363" s="283">
        <v>20140227</v>
      </c>
      <c r="D363" s="283">
        <v>15917289009</v>
      </c>
      <c r="E363" s="283" t="s">
        <v>5</v>
      </c>
      <c r="F363" s="101">
        <v>41697</v>
      </c>
      <c r="L363" s="38"/>
      <c r="M363"/>
    </row>
    <row r="364" spans="2:13">
      <c r="B364" s="98">
        <v>326</v>
      </c>
      <c r="C364" s="284">
        <v>20140227</v>
      </c>
      <c r="D364" s="284">
        <v>15968131372</v>
      </c>
      <c r="E364" s="284" t="s">
        <v>27</v>
      </c>
      <c r="F364" s="101">
        <v>41697</v>
      </c>
      <c r="L364" s="38"/>
      <c r="M364"/>
    </row>
    <row r="365" spans="2:13">
      <c r="B365" s="98">
        <v>327</v>
      </c>
      <c r="C365" s="283">
        <v>20140227</v>
      </c>
      <c r="D365" s="283">
        <v>15986475618</v>
      </c>
      <c r="E365" s="283" t="s">
        <v>5</v>
      </c>
      <c r="F365" s="101">
        <v>41697</v>
      </c>
      <c r="L365" s="38"/>
      <c r="M365"/>
    </row>
    <row r="366" spans="2:13">
      <c r="B366" s="98">
        <v>328</v>
      </c>
      <c r="C366" s="283">
        <v>20140227</v>
      </c>
      <c r="D366" s="283">
        <v>18729740241</v>
      </c>
      <c r="E366" s="283" t="s">
        <v>21</v>
      </c>
      <c r="F366" s="101">
        <v>41666</v>
      </c>
      <c r="L366" s="38"/>
      <c r="M366"/>
    </row>
    <row r="367" spans="2:13">
      <c r="B367" s="98">
        <v>329</v>
      </c>
      <c r="C367" s="286">
        <v>20140228</v>
      </c>
      <c r="D367" s="286">
        <v>13435094790</v>
      </c>
      <c r="E367" s="286" t="s">
        <v>5</v>
      </c>
      <c r="F367" s="101">
        <v>41697</v>
      </c>
      <c r="L367" s="38"/>
      <c r="M367"/>
    </row>
    <row r="368" spans="2:13">
      <c r="B368" s="98">
        <v>330</v>
      </c>
      <c r="C368" s="285">
        <v>20140228</v>
      </c>
      <c r="D368" s="285">
        <v>13713008137</v>
      </c>
      <c r="E368" s="285" t="s">
        <v>5</v>
      </c>
      <c r="F368" s="101">
        <v>41697</v>
      </c>
      <c r="L368" s="38"/>
      <c r="M368"/>
    </row>
    <row r="369" spans="2:13">
      <c r="B369" s="98">
        <v>331</v>
      </c>
      <c r="C369" s="285">
        <v>20140228</v>
      </c>
      <c r="D369" s="285">
        <v>13751393454</v>
      </c>
      <c r="E369" s="285" t="s">
        <v>5</v>
      </c>
      <c r="F369" s="101">
        <v>41697</v>
      </c>
      <c r="L369" s="38"/>
      <c r="M369"/>
    </row>
    <row r="370" spans="2:13">
      <c r="B370" s="98">
        <v>332</v>
      </c>
      <c r="C370" s="285">
        <v>20140228</v>
      </c>
      <c r="D370" s="285">
        <v>13751768454</v>
      </c>
      <c r="E370" s="285" t="s">
        <v>5</v>
      </c>
      <c r="F370" s="101">
        <v>41697</v>
      </c>
      <c r="L370" s="38"/>
      <c r="M370"/>
    </row>
    <row r="371" spans="2:13">
      <c r="B371" s="98">
        <v>333</v>
      </c>
      <c r="C371" s="286">
        <v>20140228</v>
      </c>
      <c r="D371" s="286">
        <v>13929230352</v>
      </c>
      <c r="E371" s="286" t="s">
        <v>5</v>
      </c>
      <c r="F371" s="101">
        <v>41697</v>
      </c>
      <c r="L371" s="38"/>
      <c r="M371"/>
    </row>
    <row r="372" spans="2:13">
      <c r="B372" s="98">
        <v>334</v>
      </c>
      <c r="C372" s="286">
        <v>20140228</v>
      </c>
      <c r="D372" s="286">
        <v>15280314783</v>
      </c>
      <c r="E372" s="286" t="s">
        <v>3</v>
      </c>
      <c r="F372" s="101">
        <v>41697</v>
      </c>
      <c r="L372" s="38"/>
      <c r="M372"/>
    </row>
    <row r="373" spans="2:13">
      <c r="B373" s="98">
        <v>335</v>
      </c>
      <c r="C373" s="285">
        <v>20140228</v>
      </c>
      <c r="D373" s="285">
        <v>15817727200</v>
      </c>
      <c r="E373" s="285" t="s">
        <v>5</v>
      </c>
      <c r="F373" s="101">
        <v>41697</v>
      </c>
      <c r="L373" s="38"/>
      <c r="M373"/>
    </row>
    <row r="374" spans="2:13">
      <c r="B374" s="98">
        <v>336</v>
      </c>
      <c r="C374" s="285">
        <v>20140228</v>
      </c>
      <c r="D374" s="285">
        <v>15916983016</v>
      </c>
      <c r="E374" s="285" t="s">
        <v>5</v>
      </c>
      <c r="F374" s="101">
        <v>41697</v>
      </c>
      <c r="L374" s="38"/>
      <c r="M374"/>
    </row>
    <row r="375" spans="2:13">
      <c r="B375" s="98">
        <v>337</v>
      </c>
      <c r="C375" s="286">
        <v>20140228</v>
      </c>
      <c r="D375" s="286">
        <v>15957488011</v>
      </c>
      <c r="E375" s="286" t="s">
        <v>27</v>
      </c>
      <c r="F375" s="101">
        <v>41697</v>
      </c>
      <c r="L375" s="38"/>
      <c r="M375"/>
    </row>
    <row r="376" spans="2:13">
      <c r="B376" s="98">
        <v>338</v>
      </c>
      <c r="C376" s="285">
        <v>20140228</v>
      </c>
      <c r="D376" s="285">
        <v>15985829836</v>
      </c>
      <c r="E376" s="285" t="s">
        <v>3</v>
      </c>
      <c r="F376" s="101">
        <v>41697</v>
      </c>
      <c r="L376" s="38"/>
      <c r="M376"/>
    </row>
    <row r="377" spans="2:13">
      <c r="B377" s="98">
        <v>339</v>
      </c>
      <c r="C377" s="285">
        <v>20140228</v>
      </c>
      <c r="D377" s="285">
        <v>18206009145</v>
      </c>
      <c r="E377" s="285" t="s">
        <v>3</v>
      </c>
      <c r="F377" s="101">
        <v>41697</v>
      </c>
      <c r="L377" s="38"/>
      <c r="M377"/>
    </row>
    <row r="378" spans="2:13">
      <c r="B378" s="98">
        <v>340</v>
      </c>
      <c r="C378" s="286">
        <v>20140228</v>
      </c>
      <c r="D378" s="286">
        <v>18218538258</v>
      </c>
      <c r="E378" s="286" t="s">
        <v>5</v>
      </c>
      <c r="F378" s="101">
        <v>41697</v>
      </c>
      <c r="L378" s="38"/>
      <c r="M378"/>
    </row>
    <row r="379" spans="2:13">
      <c r="B379" s="98">
        <v>341</v>
      </c>
      <c r="C379" s="286">
        <v>20140228</v>
      </c>
      <c r="D379" s="286">
        <v>18312189152</v>
      </c>
      <c r="E379" s="286" t="s">
        <v>5</v>
      </c>
      <c r="F379" s="101">
        <v>41697</v>
      </c>
      <c r="L379" s="38"/>
      <c r="M379"/>
    </row>
    <row r="380" spans="2:13">
      <c r="B380" s="98">
        <v>342</v>
      </c>
      <c r="C380" s="286">
        <v>20140228</v>
      </c>
      <c r="D380" s="286">
        <v>18874267666</v>
      </c>
      <c r="E380" s="286" t="s">
        <v>11</v>
      </c>
      <c r="F380" s="101">
        <v>41666</v>
      </c>
      <c r="L380" s="38"/>
      <c r="M380"/>
    </row>
  </sheetData>
  <mergeCells count="2">
    <mergeCell ref="B1:F1"/>
    <mergeCell ref="I1:M1"/>
  </mergeCells>
  <phoneticPr fontId="14" type="noConversion"/>
  <dataValidations count="2">
    <dataValidation type="custom" allowBlank="1" showInputMessage="1" showErrorMessage="1" sqref="F254:F270 F54 F56 F58:F59 F61 F71:F72 F75 F77 F81 F84:F85 F87 F89:F96 F98:F99 F103:F108 F110:F111 F113 F116:F119 F122:F125 F127:F128 F130:F135 F137:F151 F153:F162 F164:F176 F178 F180:F196 F200 F202:F206 F208:F213 F217:F223 F225 F227:F228 F230:F234 F236 F239:F245 F247:F248 F250 F252 F273:F277 F279:F282 F284:F289 F291:F295 L48 K51:K52">
      <formula1>F50</formula1>
    </dataValidation>
    <dataValidation type="custom" allowBlank="1" showInputMessage="1" showErrorMessage="1" sqref="F320 F323 F297:F299 F302:F303 F305 F307:F318 L49:L51 F325:F326 F328 F330:F336 F340:F341 F345:F346 F348:F350 F352:F356 F358:F365 F367:F379">
      <formula1>E51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68"/>
  <sheetViews>
    <sheetView topLeftCell="A16" workbookViewId="0">
      <selection activeCell="N16" sqref="N16"/>
    </sheetView>
  </sheetViews>
  <sheetFormatPr defaultRowHeight="13.5"/>
  <cols>
    <col min="1" max="3" width="10.625" customWidth="1"/>
    <col min="4" max="4" width="10.625" style="32" customWidth="1"/>
    <col min="5" max="5" width="10.625" customWidth="1"/>
    <col min="6" max="6" width="11.25" customWidth="1"/>
    <col min="7" max="12" width="10.625" customWidth="1"/>
    <col min="13" max="13" width="11.125" style="38" customWidth="1"/>
    <col min="14" max="15" width="8.25" bestFit="1" customWidth="1"/>
    <col min="16" max="16" width="9.625" bestFit="1" customWidth="1"/>
  </cols>
  <sheetData>
    <row r="1" spans="1:13" ht="16.5">
      <c r="A1" s="30" t="s">
        <v>109</v>
      </c>
      <c r="B1" s="297" t="s">
        <v>125</v>
      </c>
      <c r="C1" s="298"/>
      <c r="D1" s="298"/>
      <c r="E1" s="298"/>
      <c r="F1" s="299"/>
      <c r="H1" s="30" t="s">
        <v>116</v>
      </c>
      <c r="I1" s="297" t="s">
        <v>125</v>
      </c>
      <c r="J1" s="298"/>
      <c r="K1" s="298"/>
      <c r="L1" s="298"/>
      <c r="M1" s="299"/>
    </row>
    <row r="2" spans="1:13" ht="33">
      <c r="A2" s="30" t="s">
        <v>111</v>
      </c>
      <c r="B2" s="42" t="s">
        <v>33</v>
      </c>
      <c r="C2" s="206" t="str">
        <f>旷盛!C2</f>
        <v>2.27新增</v>
      </c>
      <c r="D2" s="206" t="str">
        <f>旷盛!D2</f>
        <v>2.28新增</v>
      </c>
      <c r="E2" s="43" t="s">
        <v>112</v>
      </c>
      <c r="F2" s="44" t="s">
        <v>107</v>
      </c>
      <c r="H2" s="30" t="s">
        <v>111</v>
      </c>
      <c r="I2" s="42" t="s">
        <v>33</v>
      </c>
      <c r="J2" s="206" t="str">
        <f>旷盛!J2</f>
        <v>2.27新增</v>
      </c>
      <c r="K2" s="206" t="str">
        <f>旷盛!K2</f>
        <v>2.28新增</v>
      </c>
      <c r="L2" s="43" t="s">
        <v>112</v>
      </c>
      <c r="M2" s="44" t="s">
        <v>107</v>
      </c>
    </row>
    <row r="3" spans="1:13" ht="15" customHeight="1">
      <c r="A3" s="28" t="s">
        <v>1</v>
      </c>
      <c r="B3" s="41">
        <f>非包月付费用户数!V3</f>
        <v>2019</v>
      </c>
      <c r="C3" s="99">
        <v>2</v>
      </c>
      <c r="D3" s="45">
        <f>COUNTIFS(E39:E400,"安徽",F39:F400,"&gt;2014-1-31")</f>
        <v>2</v>
      </c>
      <c r="E3" s="40">
        <f>COUNTIFS(E39:E400,"安徽",F39:F400,"&lt;=2014-1-31")</f>
        <v>0</v>
      </c>
      <c r="F3" s="31">
        <f>D3/B3*10000</f>
        <v>9.9058940069341261</v>
      </c>
      <c r="H3" s="28" t="s">
        <v>1</v>
      </c>
      <c r="I3" s="41">
        <f>B3</f>
        <v>2019</v>
      </c>
      <c r="J3" s="99">
        <v>0</v>
      </c>
      <c r="K3" s="45">
        <f>COUNTIFS(K39:K150,"安徽",L39:L150,"&gt;2014-1-31")</f>
        <v>0</v>
      </c>
      <c r="L3" s="40">
        <f>COUNTIFS(K39:K150,"安徽",L39:L150,"&lt;=2014-1-31")</f>
        <v>0</v>
      </c>
      <c r="M3" s="31">
        <f>K3/I3*10000</f>
        <v>0</v>
      </c>
    </row>
    <row r="4" spans="1:13" ht="15" customHeight="1">
      <c r="A4" s="28" t="s">
        <v>2</v>
      </c>
      <c r="B4" s="41">
        <f>非包月付费用户数!V4</f>
        <v>9</v>
      </c>
      <c r="C4" s="99">
        <v>0</v>
      </c>
      <c r="D4" s="45">
        <f>COUNTIFS(E39:E400,"北京",F39:F400,"&gt;2014-1-31")</f>
        <v>0</v>
      </c>
      <c r="E4" s="40">
        <f>COUNTIFS(E39:E400,"北京",F39:F400,"&lt;=2014-1-31")</f>
        <v>0</v>
      </c>
      <c r="F4" s="31">
        <f>IF(ISERROR(D4/B4)=TRUE,0,D4/B4)*10000</f>
        <v>0</v>
      </c>
      <c r="H4" s="28" t="s">
        <v>2</v>
      </c>
      <c r="I4" s="41">
        <f t="shared" ref="I4:I34" si="0">B4</f>
        <v>9</v>
      </c>
      <c r="J4" s="99">
        <v>0</v>
      </c>
      <c r="K4" s="45">
        <f>COUNTIFS(K39:K150,"北京",L39:L150,"&gt;2014-1-31")</f>
        <v>0</v>
      </c>
      <c r="L4" s="40">
        <f>COUNTIFS(K39:K150,"北京",L39:L150,"&lt;=2014-1-31")</f>
        <v>0</v>
      </c>
      <c r="M4" s="31">
        <f>IF(ISERROR(K4/I4)=TRUE,0,K4/I4)*10000</f>
        <v>0</v>
      </c>
    </row>
    <row r="5" spans="1:13" ht="15" customHeight="1">
      <c r="A5" s="28" t="s">
        <v>3</v>
      </c>
      <c r="B5" s="41">
        <f>非包月付费用户数!V5</f>
        <v>13</v>
      </c>
      <c r="C5" s="99">
        <v>0</v>
      </c>
      <c r="D5" s="45">
        <f>COUNTIFS(E39:E400,"福建",F39:F400,"&gt;2014-1-31")</f>
        <v>0</v>
      </c>
      <c r="E5" s="40">
        <f>COUNTIFS(E39:E400,"福建",F39:F400,"&lt;=2014-1-31")</f>
        <v>0</v>
      </c>
      <c r="F5" s="31">
        <f>IF(ISERROR(D5/B5)=TRUE,0,D5/B5)*10000</f>
        <v>0</v>
      </c>
      <c r="H5" s="28" t="s">
        <v>3</v>
      </c>
      <c r="I5" s="41">
        <f t="shared" si="0"/>
        <v>13</v>
      </c>
      <c r="J5" s="99">
        <v>0</v>
      </c>
      <c r="K5" s="45">
        <f>COUNTIFS(K39:K150,"福建",L39:L150,"&gt;2014-1-31")</f>
        <v>0</v>
      </c>
      <c r="L5" s="40">
        <f>COUNTIFS(K39:K150,"福建",L39:L150,"&lt;=2014-1-31")</f>
        <v>0</v>
      </c>
      <c r="M5" s="31">
        <f>IF(ISERROR(K5/I5)=TRUE,0,K5/I5)*10000</f>
        <v>0</v>
      </c>
    </row>
    <row r="6" spans="1:13" ht="15" customHeight="1">
      <c r="A6" s="28" t="s">
        <v>4</v>
      </c>
      <c r="B6" s="41">
        <f>非包月付费用户数!V6</f>
        <v>31</v>
      </c>
      <c r="C6" s="99">
        <v>1</v>
      </c>
      <c r="D6" s="45">
        <f>COUNTIFS(E39:E400,"甘肃",F39:F400,"&gt;2014-1-31")</f>
        <v>1</v>
      </c>
      <c r="E6" s="40">
        <f>COUNTIFS(E39:E400,"甘肃",F39:F400,"&lt;=2014-1-31")</f>
        <v>0</v>
      </c>
      <c r="F6" s="31">
        <f t="shared" ref="F6:F33" si="1">IF(ISERROR(D6/B6)=TRUE,0,D6/B6)*10000</f>
        <v>322.58064516129031</v>
      </c>
      <c r="H6" s="28" t="s">
        <v>4</v>
      </c>
      <c r="I6" s="41">
        <f t="shared" si="0"/>
        <v>31</v>
      </c>
      <c r="J6" s="99">
        <v>0</v>
      </c>
      <c r="K6" s="45">
        <f>COUNTIFS(K39:K150,"甘肃",L39:L150,"&gt;2014-1-31")</f>
        <v>0</v>
      </c>
      <c r="L6" s="40">
        <f>COUNTIFS(K39:K150,"甘肃",L39:L150,"&lt;=2014-1-31")</f>
        <v>0</v>
      </c>
      <c r="M6" s="31">
        <f t="shared" ref="M6:M33" si="2">IF(ISERROR(K6/I6)=TRUE,0,K6/I6)*10000</f>
        <v>0</v>
      </c>
    </row>
    <row r="7" spans="1:13" ht="15" customHeight="1">
      <c r="A7" s="28" t="s">
        <v>5</v>
      </c>
      <c r="B7" s="41">
        <f>非包月付费用户数!V7</f>
        <v>21469</v>
      </c>
      <c r="C7" s="99">
        <v>168</v>
      </c>
      <c r="D7" s="45">
        <f>COUNTIFS(E39:E400,"广东",F39:F400,"&gt;2014-1-31")</f>
        <v>184</v>
      </c>
      <c r="E7" s="40">
        <f>COUNTIFS(E39:E400,"广东",F39:F400,"&lt;=2014-1-31")</f>
        <v>0</v>
      </c>
      <c r="F7" s="31">
        <f t="shared" si="1"/>
        <v>85.704969956681737</v>
      </c>
      <c r="H7" s="28" t="s">
        <v>5</v>
      </c>
      <c r="I7" s="41">
        <f t="shared" si="0"/>
        <v>21469</v>
      </c>
      <c r="J7" s="99">
        <v>1</v>
      </c>
      <c r="K7" s="45">
        <f>COUNTIFS(K39:K150,"广东",L39:L150,"&gt;2014-1-31")</f>
        <v>1</v>
      </c>
      <c r="L7" s="40">
        <f>COUNTIFS(K39:K150,"广东",L39:L150,"&lt;=2014-1-31")</f>
        <v>0</v>
      </c>
      <c r="M7" s="31">
        <f t="shared" si="2"/>
        <v>0.46578788019935724</v>
      </c>
    </row>
    <row r="8" spans="1:13" ht="15" customHeight="1">
      <c r="A8" s="28" t="s">
        <v>6</v>
      </c>
      <c r="B8" s="41">
        <f>非包月付费用户数!V8</f>
        <v>1514</v>
      </c>
      <c r="C8" s="99">
        <v>44</v>
      </c>
      <c r="D8" s="45">
        <f>COUNTIFS(E39:E400,"广西",F39:F400,"&gt;2014-1-31")</f>
        <v>45</v>
      </c>
      <c r="E8" s="40">
        <f>COUNTIFS(E39:E400,"广西",F39:F400,"&lt;=2014-1-31")</f>
        <v>0</v>
      </c>
      <c r="F8" s="31">
        <f t="shared" si="1"/>
        <v>297.22589167767501</v>
      </c>
      <c r="H8" s="28" t="s">
        <v>6</v>
      </c>
      <c r="I8" s="41">
        <f t="shared" si="0"/>
        <v>1514</v>
      </c>
      <c r="J8" s="99">
        <v>0</v>
      </c>
      <c r="K8" s="45">
        <f>COUNTIFS(K39:K150,"广西",L39:L150,"&gt;2014-1-31")</f>
        <v>0</v>
      </c>
      <c r="L8" s="40">
        <f>COUNTIFS(K39:K150,"广西",L39:L150,"&lt;=2014-1-31")</f>
        <v>0</v>
      </c>
      <c r="M8" s="31">
        <f t="shared" si="2"/>
        <v>0</v>
      </c>
    </row>
    <row r="9" spans="1:13" ht="15" customHeight="1">
      <c r="A9" s="28" t="s">
        <v>7</v>
      </c>
      <c r="B9" s="41">
        <f>非包月付费用户数!V9</f>
        <v>296</v>
      </c>
      <c r="C9" s="99">
        <v>1</v>
      </c>
      <c r="D9" s="45">
        <f>COUNTIFS(E39:E400,"贵州",F39:F400,"&gt;2014-1-31")</f>
        <v>1</v>
      </c>
      <c r="E9" s="40">
        <f>COUNTIFS(E39:E400,"贵州",F39:F400,"&lt;=2014-1-31")</f>
        <v>0</v>
      </c>
      <c r="F9" s="31">
        <f t="shared" si="1"/>
        <v>33.783783783783782</v>
      </c>
      <c r="H9" s="28" t="s">
        <v>7</v>
      </c>
      <c r="I9" s="41">
        <f t="shared" si="0"/>
        <v>296</v>
      </c>
      <c r="J9" s="99">
        <v>1</v>
      </c>
      <c r="K9" s="45">
        <f>COUNTIFS(K39:K150,"贵州",L39:L150,"&gt;2014-1-31")</f>
        <v>1</v>
      </c>
      <c r="L9" s="40">
        <f>COUNTIFS(K39:K150,"贵州",L39:L150,"&lt;=2014-1-31")</f>
        <v>0</v>
      </c>
      <c r="M9" s="31">
        <f t="shared" si="2"/>
        <v>33.783783783783782</v>
      </c>
    </row>
    <row r="10" spans="1:13" ht="15" customHeight="1">
      <c r="A10" s="28" t="s">
        <v>8</v>
      </c>
      <c r="B10" s="41">
        <f>非包月付费用户数!V10</f>
        <v>5</v>
      </c>
      <c r="C10" s="99">
        <v>0</v>
      </c>
      <c r="D10" s="45">
        <f>COUNTIFS(E39:E400,"海南",F39:F400,"&gt;2014-1-31")</f>
        <v>0</v>
      </c>
      <c r="E10" s="40">
        <f>COUNTIFS(E39:E400,"海南",F39:F400,"&lt;=2014-1-31")</f>
        <v>0</v>
      </c>
      <c r="F10" s="31">
        <f t="shared" si="1"/>
        <v>0</v>
      </c>
      <c r="H10" s="28" t="s">
        <v>8</v>
      </c>
      <c r="I10" s="41">
        <f t="shared" si="0"/>
        <v>5</v>
      </c>
      <c r="J10" s="99">
        <v>0</v>
      </c>
      <c r="K10" s="45">
        <f>COUNTIFS(K39:K150,"海南",L39:L150,"&gt;2014-1-31")</f>
        <v>0</v>
      </c>
      <c r="L10" s="40">
        <f>COUNTIFS(K39:K150,"海南",L39:L150,"&lt;=2014-1-31")</f>
        <v>0</v>
      </c>
      <c r="M10" s="31">
        <f t="shared" si="2"/>
        <v>0</v>
      </c>
    </row>
    <row r="11" spans="1:13" ht="15" customHeight="1">
      <c r="A11" s="28" t="s">
        <v>9</v>
      </c>
      <c r="B11" s="41">
        <f>非包月付费用户数!V11</f>
        <v>78</v>
      </c>
      <c r="C11" s="99">
        <v>1</v>
      </c>
      <c r="D11" s="45">
        <f>COUNTIFS(E39:E400,"河北",F39:F400,"&gt;2014-1-31")</f>
        <v>1</v>
      </c>
      <c r="E11" s="40">
        <f>COUNTIFS(E39:E400,"河北",F39:F400,"&lt;=2014-1-31")</f>
        <v>0</v>
      </c>
      <c r="F11" s="31">
        <f t="shared" si="1"/>
        <v>128.2051282051282</v>
      </c>
      <c r="H11" s="28" t="s">
        <v>9</v>
      </c>
      <c r="I11" s="41">
        <f t="shared" si="0"/>
        <v>78</v>
      </c>
      <c r="J11" s="99">
        <v>0</v>
      </c>
      <c r="K11" s="45">
        <f>COUNTIFS(K39:K150,"河北",L39:L150,"&gt;2014-1-31")</f>
        <v>0</v>
      </c>
      <c r="L11" s="40">
        <f>COUNTIFS(K39:K150,"河北",L39:L150,"&lt;=2014-1-31")</f>
        <v>0</v>
      </c>
      <c r="M11" s="31">
        <f t="shared" si="2"/>
        <v>0</v>
      </c>
    </row>
    <row r="12" spans="1:13" ht="15" customHeight="1">
      <c r="A12" s="28" t="s">
        <v>10</v>
      </c>
      <c r="B12" s="41">
        <f>非包月付费用户数!V12</f>
        <v>736</v>
      </c>
      <c r="C12" s="99">
        <v>2</v>
      </c>
      <c r="D12" s="45">
        <f>COUNTIFS(E39:E400,"黑龙江",F39:F400,"&gt;2014-1-31")</f>
        <v>2</v>
      </c>
      <c r="E12" s="40">
        <f>COUNTIFS(E39:E400,"黑龙江",F39:F400,"&lt;=2014-1-31")</f>
        <v>0</v>
      </c>
      <c r="F12" s="31">
        <f t="shared" si="1"/>
        <v>27.173913043478262</v>
      </c>
      <c r="H12" s="28" t="s">
        <v>10</v>
      </c>
      <c r="I12" s="41">
        <f t="shared" si="0"/>
        <v>736</v>
      </c>
      <c r="J12" s="99">
        <v>1</v>
      </c>
      <c r="K12" s="45">
        <f>COUNTIFS(K39:K150,"黑龙江",L39:L150,"&gt;2014-1-31")</f>
        <v>1</v>
      </c>
      <c r="L12" s="40">
        <f>COUNTIFS(K39:K150,"黑龙江",L39:L150,"&lt;=2014-1-31")</f>
        <v>0</v>
      </c>
      <c r="M12" s="31">
        <f t="shared" si="2"/>
        <v>13.586956521739131</v>
      </c>
    </row>
    <row r="13" spans="1:13" ht="15" customHeight="1">
      <c r="A13" s="28" t="s">
        <v>11</v>
      </c>
      <c r="B13" s="41">
        <f>非包月付费用户数!V13</f>
        <v>1082</v>
      </c>
      <c r="C13" s="99">
        <v>4</v>
      </c>
      <c r="D13" s="45">
        <f>COUNTIFS(E39:E400,"湖南",F39:F400,"&gt;2014-1-31")</f>
        <v>4</v>
      </c>
      <c r="E13" s="40">
        <f>COUNTIFS(E39:E400,"湖南",F39:F400,"&lt;=2014-1-31")</f>
        <v>0</v>
      </c>
      <c r="F13" s="31">
        <f t="shared" si="1"/>
        <v>36.968576709796672</v>
      </c>
      <c r="H13" s="28" t="s">
        <v>11</v>
      </c>
      <c r="I13" s="41">
        <f t="shared" si="0"/>
        <v>1082</v>
      </c>
      <c r="J13" s="99">
        <v>0</v>
      </c>
      <c r="K13" s="45">
        <f>COUNTIFS(K39:K150,"湖南",L39:L150,"&gt;2014-1-31")</f>
        <v>0</v>
      </c>
      <c r="L13" s="40">
        <f>COUNTIFS(K39:K150,"湖南",L39:L150,"&lt;=2014-1-31")</f>
        <v>0</v>
      </c>
      <c r="M13" s="31">
        <f t="shared" si="2"/>
        <v>0</v>
      </c>
    </row>
    <row r="14" spans="1:13" ht="15" customHeight="1">
      <c r="A14" s="28" t="s">
        <v>12</v>
      </c>
      <c r="B14" s="41">
        <f>非包月付费用户数!V14</f>
        <v>671</v>
      </c>
      <c r="C14" s="99">
        <v>5</v>
      </c>
      <c r="D14" s="45">
        <f>COUNTIFS(E39:E400,"吉林",F39:F400,"&gt;2014-1-31")</f>
        <v>5</v>
      </c>
      <c r="E14" s="40">
        <f>COUNTIFS(E39:E400,"吉林",F39:F400,"&lt;=2014-1-31")</f>
        <v>0</v>
      </c>
      <c r="F14" s="31">
        <f t="shared" si="1"/>
        <v>74.515648286140092</v>
      </c>
      <c r="H14" s="28" t="s">
        <v>12</v>
      </c>
      <c r="I14" s="41">
        <f t="shared" si="0"/>
        <v>671</v>
      </c>
      <c r="J14" s="99">
        <v>0</v>
      </c>
      <c r="K14" s="45">
        <f>COUNTIFS(K39:K150,"吉林",L39:L150,"&gt;2014-1-31")</f>
        <v>0</v>
      </c>
      <c r="L14" s="40">
        <f>COUNTIFS(K39:K150,"吉林",L39:L150,"&lt;=2014-1-31")</f>
        <v>0</v>
      </c>
      <c r="M14" s="31">
        <f t="shared" si="2"/>
        <v>0</v>
      </c>
    </row>
    <row r="15" spans="1:13" ht="15" customHeight="1">
      <c r="A15" s="28" t="s">
        <v>13</v>
      </c>
      <c r="B15" s="41">
        <f>非包月付费用户数!V15</f>
        <v>53</v>
      </c>
      <c r="C15" s="99">
        <v>0</v>
      </c>
      <c r="D15" s="45">
        <f>COUNTIFS(E39:E400,"江苏",F39:F400,"&gt;2014-1-31")</f>
        <v>0</v>
      </c>
      <c r="E15" s="40">
        <f>COUNTIFS(E39:E400,"江苏",F39:F400,"&lt;=2014-1-31")</f>
        <v>0</v>
      </c>
      <c r="F15" s="31">
        <f t="shared" si="1"/>
        <v>0</v>
      </c>
      <c r="H15" s="28" t="s">
        <v>13</v>
      </c>
      <c r="I15" s="41">
        <f t="shared" si="0"/>
        <v>53</v>
      </c>
      <c r="J15" s="99">
        <v>0</v>
      </c>
      <c r="K15" s="45">
        <f>COUNTIFS(K39:K150,"江苏",L39:L150,"&gt;2014-1-31")</f>
        <v>0</v>
      </c>
      <c r="L15" s="40">
        <f>COUNTIFS(K39:K150,"江苏",L39:L150,"&lt;=2014-1-31")</f>
        <v>0</v>
      </c>
      <c r="M15" s="31">
        <f t="shared" si="2"/>
        <v>0</v>
      </c>
    </row>
    <row r="16" spans="1:13" ht="15" customHeight="1">
      <c r="A16" s="28" t="s">
        <v>14</v>
      </c>
      <c r="B16" s="41">
        <f>非包月付费用户数!V16</f>
        <v>87</v>
      </c>
      <c r="C16" s="99">
        <v>1</v>
      </c>
      <c r="D16" s="45">
        <f>COUNTIFS(E39:E400,"江西",F39:F400,"&gt;2014-1-31")</f>
        <v>1</v>
      </c>
      <c r="E16" s="40">
        <f>COUNTIFS(E39:E400,"江西",F39:F400,"&lt;=2014-1-31")</f>
        <v>0</v>
      </c>
      <c r="F16" s="31">
        <f t="shared" si="1"/>
        <v>114.94252873563218</v>
      </c>
      <c r="H16" s="28" t="s">
        <v>14</v>
      </c>
      <c r="I16" s="41">
        <f t="shared" si="0"/>
        <v>87</v>
      </c>
      <c r="J16" s="99">
        <v>0</v>
      </c>
      <c r="K16" s="45">
        <f>COUNTIFS(K39:K150,"江西",L39:L150,"&gt;2014-1-31")</f>
        <v>0</v>
      </c>
      <c r="L16" s="40">
        <f>COUNTIFS(K39:K150,"江西",L39:L150,"&lt;=2014-1-31")</f>
        <v>0</v>
      </c>
      <c r="M16" s="31">
        <f t="shared" si="2"/>
        <v>0</v>
      </c>
    </row>
    <row r="17" spans="1:13" ht="15" customHeight="1">
      <c r="A17" s="28" t="s">
        <v>15</v>
      </c>
      <c r="B17" s="41">
        <f>非包月付费用户数!V17</f>
        <v>976</v>
      </c>
      <c r="C17" s="99">
        <v>14</v>
      </c>
      <c r="D17" s="45">
        <f>COUNTIFS(E39:E400,"辽宁",F39:F400,"&gt;2014-1-31")</f>
        <v>14</v>
      </c>
      <c r="E17" s="40">
        <f>COUNTIFS(E39:E400,"辽宁",F39:F400,"&lt;=2014-1-31")</f>
        <v>1</v>
      </c>
      <c r="F17" s="31">
        <f t="shared" si="1"/>
        <v>143.44262295081967</v>
      </c>
      <c r="H17" s="28" t="s">
        <v>15</v>
      </c>
      <c r="I17" s="41">
        <f t="shared" si="0"/>
        <v>976</v>
      </c>
      <c r="J17" s="99">
        <v>0</v>
      </c>
      <c r="K17" s="45">
        <f>COUNTIFS(K39:K150,"辽宁",L39:L150,"&gt;2014-1-31")</f>
        <v>0</v>
      </c>
      <c r="L17" s="40">
        <f>COUNTIFS(K39:K150,"辽宁",L39:L150,"&lt;=2014-1-31")</f>
        <v>0</v>
      </c>
      <c r="M17" s="31">
        <f t="shared" si="2"/>
        <v>0</v>
      </c>
    </row>
    <row r="18" spans="1:13" ht="15" customHeight="1">
      <c r="A18" s="28" t="s">
        <v>16</v>
      </c>
      <c r="B18" s="41">
        <f>非包月付费用户数!V18</f>
        <v>758</v>
      </c>
      <c r="C18" s="99">
        <v>3</v>
      </c>
      <c r="D18" s="45">
        <f>COUNTIFS(E39:E400,"内蒙古",F39:F400,"&gt;2014-1-31")</f>
        <v>3</v>
      </c>
      <c r="E18" s="40">
        <f>COUNTIFS(E39:E400,"内蒙古",F39:F400,"&lt;=2014-1-31")</f>
        <v>1</v>
      </c>
      <c r="F18" s="31">
        <f t="shared" si="1"/>
        <v>39.577836411609503</v>
      </c>
      <c r="H18" s="28" t="s">
        <v>16</v>
      </c>
      <c r="I18" s="41">
        <f t="shared" si="0"/>
        <v>758</v>
      </c>
      <c r="J18" s="99">
        <v>1</v>
      </c>
      <c r="K18" s="45">
        <f>COUNTIFS(K39:K150,"内蒙古",L39:L150,"&gt;2014-1-31")</f>
        <v>1</v>
      </c>
      <c r="L18" s="40">
        <f>COUNTIFS(K39:K150,"内蒙古",L39:L150,"&lt;=2014-1-31")</f>
        <v>1</v>
      </c>
      <c r="M18" s="31">
        <f t="shared" si="2"/>
        <v>13.192612137203167</v>
      </c>
    </row>
    <row r="19" spans="1:13" ht="15" customHeight="1">
      <c r="A19" s="28" t="s">
        <v>17</v>
      </c>
      <c r="B19" s="41">
        <f>非包月付费用户数!V19</f>
        <v>1</v>
      </c>
      <c r="C19" s="99">
        <v>0</v>
      </c>
      <c r="D19" s="45">
        <f>COUNTIFS(E39:E400,"宁夏",F39:F400,"&gt;2014-1-31")</f>
        <v>0</v>
      </c>
      <c r="E19" s="40">
        <f>COUNTIFS(E39:E400,"宁夏",F39:F400,"&lt;=2014-1-31")</f>
        <v>0</v>
      </c>
      <c r="F19" s="31">
        <f t="shared" si="1"/>
        <v>0</v>
      </c>
      <c r="H19" s="28" t="s">
        <v>17</v>
      </c>
      <c r="I19" s="41">
        <f t="shared" si="0"/>
        <v>1</v>
      </c>
      <c r="J19" s="99">
        <v>0</v>
      </c>
      <c r="K19" s="45">
        <f>COUNTIFS(K39:K150,"宁夏",L39:L150,"&gt;2014-1-31")</f>
        <v>0</v>
      </c>
      <c r="L19" s="40">
        <f>COUNTIFS(K39:K150,"宁夏",L39:L150,"&lt;=2014-1-31")</f>
        <v>0</v>
      </c>
      <c r="M19" s="31">
        <f t="shared" si="2"/>
        <v>0</v>
      </c>
    </row>
    <row r="20" spans="1:13" ht="15" customHeight="1">
      <c r="A20" s="28" t="s">
        <v>18</v>
      </c>
      <c r="B20" s="41">
        <f>非包月付费用户数!V20</f>
        <v>375</v>
      </c>
      <c r="C20" s="99">
        <v>0</v>
      </c>
      <c r="D20" s="45">
        <f>COUNTIFS(E39:E400,"青海",F39:F400,"&gt;2014-1-31")</f>
        <v>0</v>
      </c>
      <c r="E20" s="40">
        <f>COUNTIFS(E39:E400,"青海",F39:F400,"&lt;=2014-1-31")</f>
        <v>0</v>
      </c>
      <c r="F20" s="31">
        <f t="shared" si="1"/>
        <v>0</v>
      </c>
      <c r="H20" s="28" t="s">
        <v>18</v>
      </c>
      <c r="I20" s="41">
        <f t="shared" si="0"/>
        <v>375</v>
      </c>
      <c r="J20" s="99">
        <v>0</v>
      </c>
      <c r="K20" s="45">
        <f>COUNTIFS(K39:K150,"青海",L39:L150,"&gt;2014-1-31")</f>
        <v>0</v>
      </c>
      <c r="L20" s="40">
        <f>COUNTIFS(K39:K150,"青海",L39:L150,"&lt;=2014-1-31")</f>
        <v>0</v>
      </c>
      <c r="M20" s="31">
        <f t="shared" si="2"/>
        <v>0</v>
      </c>
    </row>
    <row r="21" spans="1:13" ht="15" customHeight="1">
      <c r="A21" s="28" t="s">
        <v>19</v>
      </c>
      <c r="B21" s="41">
        <f>非包月付费用户数!V21</f>
        <v>49</v>
      </c>
      <c r="C21" s="99">
        <v>0</v>
      </c>
      <c r="D21" s="45">
        <f>COUNTIFS(E39:E400,"山东",F39:F400,"&gt;2014-1-31")</f>
        <v>0</v>
      </c>
      <c r="E21" s="40">
        <f>COUNTIFS(E39:E400,"山东",F39:F400,"&lt;=2014-1-31")</f>
        <v>0</v>
      </c>
      <c r="F21" s="31">
        <f t="shared" si="1"/>
        <v>0</v>
      </c>
      <c r="H21" s="28" t="s">
        <v>19</v>
      </c>
      <c r="I21" s="41">
        <f t="shared" si="0"/>
        <v>49</v>
      </c>
      <c r="J21" s="99">
        <v>0</v>
      </c>
      <c r="K21" s="45">
        <f>COUNTIFS(K39:K150,"山东",L39:L150,"&gt;2014-1-31")</f>
        <v>0</v>
      </c>
      <c r="L21" s="40">
        <f>COUNTIFS(K39:K150,"山东",L39:L150,"&lt;=2014-1-31")</f>
        <v>0</v>
      </c>
      <c r="M21" s="31">
        <f t="shared" si="2"/>
        <v>0</v>
      </c>
    </row>
    <row r="22" spans="1:13" ht="15" customHeight="1">
      <c r="A22" s="28" t="s">
        <v>20</v>
      </c>
      <c r="B22" s="41">
        <f>非包月付费用户数!V22</f>
        <v>10</v>
      </c>
      <c r="C22" s="99">
        <v>0</v>
      </c>
      <c r="D22" s="45">
        <f>COUNTIFS(E39:E400,"山西",F39:F400,"&gt;2014-1-31")</f>
        <v>0</v>
      </c>
      <c r="E22" s="40">
        <f>COUNTIFS(E39:E400,"山西",F39:F400,"&lt;=2014-1-31")</f>
        <v>0</v>
      </c>
      <c r="F22" s="31">
        <f t="shared" si="1"/>
        <v>0</v>
      </c>
      <c r="H22" s="28" t="s">
        <v>20</v>
      </c>
      <c r="I22" s="41">
        <f t="shared" si="0"/>
        <v>10</v>
      </c>
      <c r="J22" s="99">
        <v>0</v>
      </c>
      <c r="K22" s="45">
        <f>COUNTIFS(K39:K150,"山西",L39:L150,"&gt;2014-1-31")</f>
        <v>0</v>
      </c>
      <c r="L22" s="40">
        <f>COUNTIFS(K39:K150,"山西",L39:L150,"&lt;=2014-1-31")</f>
        <v>0</v>
      </c>
      <c r="M22" s="31">
        <f t="shared" si="2"/>
        <v>0</v>
      </c>
    </row>
    <row r="23" spans="1:13" ht="15" customHeight="1">
      <c r="A23" s="28" t="s">
        <v>21</v>
      </c>
      <c r="B23" s="41">
        <f>非包月付费用户数!V23</f>
        <v>2238</v>
      </c>
      <c r="C23" s="99">
        <v>7</v>
      </c>
      <c r="D23" s="45">
        <f>COUNTIFS(E39:E400,"陕西",F39:F400,"&gt;2014-1-31")</f>
        <v>7</v>
      </c>
      <c r="E23" s="40">
        <f>COUNTIFS(E39:E400,"陕西",F39:F400,"&lt;=2014-1-31")</f>
        <v>1</v>
      </c>
      <c r="F23" s="31">
        <f t="shared" si="1"/>
        <v>31.277926720285972</v>
      </c>
      <c r="H23" s="28" t="s">
        <v>21</v>
      </c>
      <c r="I23" s="41">
        <f t="shared" si="0"/>
        <v>2238</v>
      </c>
      <c r="J23" s="99">
        <v>0</v>
      </c>
      <c r="K23" s="45">
        <f>COUNTIFS(K39:K150,"陕西",L39:L150,"&gt;2014-1-31")</f>
        <v>0</v>
      </c>
      <c r="L23" s="40">
        <f>COUNTIFS(K39:K150,"陕西",L39:L150,"&lt;=2014-1-31")</f>
        <v>0</v>
      </c>
      <c r="M23" s="31">
        <f t="shared" si="2"/>
        <v>0</v>
      </c>
    </row>
    <row r="24" spans="1:13" ht="15" customHeight="1">
      <c r="A24" s="28" t="s">
        <v>22</v>
      </c>
      <c r="B24" s="41">
        <f>非包月付费用户数!V24</f>
        <v>17</v>
      </c>
      <c r="C24" s="99">
        <v>0</v>
      </c>
      <c r="D24" s="45">
        <f>COUNTIFS(E39:E400,"上海",F39:F400,"&gt;2014-1-31")</f>
        <v>0</v>
      </c>
      <c r="E24" s="40">
        <f>COUNTIFS(E39:E400,"上海",F39:F400,"&lt;=2014-1-31")</f>
        <v>0</v>
      </c>
      <c r="F24" s="31">
        <f t="shared" si="1"/>
        <v>0</v>
      </c>
      <c r="H24" s="28" t="s">
        <v>22</v>
      </c>
      <c r="I24" s="41">
        <f t="shared" si="0"/>
        <v>17</v>
      </c>
      <c r="J24" s="99">
        <v>0</v>
      </c>
      <c r="K24" s="45">
        <f>COUNTIFS(K39:K150,"上海",L39:L150,"&gt;2014-1-31")</f>
        <v>0</v>
      </c>
      <c r="L24" s="40">
        <f>COUNTIFS(K39:K150,"上海",L39:L150,"&lt;=2014-1-31")</f>
        <v>0</v>
      </c>
      <c r="M24" s="31">
        <f t="shared" si="2"/>
        <v>0</v>
      </c>
    </row>
    <row r="25" spans="1:13" ht="15" customHeight="1">
      <c r="A25" s="28" t="s">
        <v>23</v>
      </c>
      <c r="B25" s="41">
        <f>非包月付费用户数!V25</f>
        <v>88</v>
      </c>
      <c r="C25" s="99">
        <v>0</v>
      </c>
      <c r="D25" s="45">
        <f>COUNTIFS(E39:E400,"四川",F39:F400,"&gt;2014-1-31")</f>
        <v>0</v>
      </c>
      <c r="E25" s="40">
        <f>COUNTIFS(E39:E400,"四川",F39:F400,"&lt;=2014-1-31")</f>
        <v>0</v>
      </c>
      <c r="F25" s="31">
        <f t="shared" si="1"/>
        <v>0</v>
      </c>
      <c r="H25" s="28" t="s">
        <v>23</v>
      </c>
      <c r="I25" s="41">
        <f t="shared" si="0"/>
        <v>88</v>
      </c>
      <c r="J25" s="99">
        <v>0</v>
      </c>
      <c r="K25" s="45">
        <f>COUNTIFS(K39:K150,"四川",L39:L150,"&gt;2014-1-31")</f>
        <v>0</v>
      </c>
      <c r="L25" s="40">
        <f>COUNTIFS(K39:K150,"四川",L39:L150,"&lt;=2014-1-31")</f>
        <v>0</v>
      </c>
      <c r="M25" s="31">
        <f t="shared" si="2"/>
        <v>0</v>
      </c>
    </row>
    <row r="26" spans="1:13" ht="15" customHeight="1">
      <c r="A26" s="28" t="s">
        <v>24</v>
      </c>
      <c r="B26" s="41">
        <f>非包月付费用户数!V26</f>
        <v>1311</v>
      </c>
      <c r="C26" s="99">
        <v>36</v>
      </c>
      <c r="D26" s="45">
        <f>COUNTIFS(E39:E400,"天津",F39:F400,"&gt;2014-1-31")</f>
        <v>37</v>
      </c>
      <c r="E26" s="40">
        <f>COUNTIFS(E39:E400,"天津",F39:F400,"&lt;=2014-1-31")</f>
        <v>3</v>
      </c>
      <c r="F26" s="31">
        <f t="shared" si="1"/>
        <v>282.22730739893211</v>
      </c>
      <c r="H26" s="28" t="s">
        <v>24</v>
      </c>
      <c r="I26" s="41">
        <f t="shared" si="0"/>
        <v>1311</v>
      </c>
      <c r="J26" s="99">
        <v>5</v>
      </c>
      <c r="K26" s="45">
        <f>COUNTIFS(K39:K150,"天津",L39:L150,"&gt;2014-1-31")</f>
        <v>5</v>
      </c>
      <c r="L26" s="40">
        <f>COUNTIFS(K39:K150,"天津",L39:L150,"&lt;=2014-1-31")</f>
        <v>0</v>
      </c>
      <c r="M26" s="31">
        <f t="shared" si="2"/>
        <v>38.138825324180011</v>
      </c>
    </row>
    <row r="27" spans="1:13" ht="15" customHeight="1">
      <c r="A27" s="28" t="s">
        <v>25</v>
      </c>
      <c r="B27" s="41">
        <f>非包月付费用户数!V27</f>
        <v>28</v>
      </c>
      <c r="C27" s="99">
        <v>0</v>
      </c>
      <c r="D27" s="45">
        <f>COUNTIFS(E39:E400,"新疆",F39:F400,"&gt;2014-1-31")</f>
        <v>0</v>
      </c>
      <c r="E27" s="40">
        <f>COUNTIFS(E39:E400,"新疆",F39:F400,"&lt;=2014-1-31")</f>
        <v>0</v>
      </c>
      <c r="F27" s="31">
        <f t="shared" si="1"/>
        <v>0</v>
      </c>
      <c r="H27" s="28" t="s">
        <v>25</v>
      </c>
      <c r="I27" s="41">
        <f t="shared" si="0"/>
        <v>28</v>
      </c>
      <c r="J27" s="99">
        <v>0</v>
      </c>
      <c r="K27" s="45">
        <f>COUNTIFS(K39:K150,"新疆",L39:L150,"&gt;2014-1-31")</f>
        <v>0</v>
      </c>
      <c r="L27" s="40">
        <f>COUNTIFS(K39:K150,"新疆",L39:L150,"&lt;=2014-1-31")</f>
        <v>0</v>
      </c>
      <c r="M27" s="31">
        <f t="shared" si="2"/>
        <v>0</v>
      </c>
    </row>
    <row r="28" spans="1:13" ht="15" customHeight="1">
      <c r="A28" s="28" t="s">
        <v>26</v>
      </c>
      <c r="B28" s="41">
        <f>非包月付费用户数!V28</f>
        <v>3389</v>
      </c>
      <c r="C28" s="99">
        <v>0</v>
      </c>
      <c r="D28" s="45">
        <f>COUNTIFS(E39:E400,"云南",F39:F400,"&gt;2014-1-31")</f>
        <v>0</v>
      </c>
      <c r="E28" s="40">
        <f>COUNTIFS(E39:E400,"云南",F39:F400,"&lt;=2014-1-31")</f>
        <v>0</v>
      </c>
      <c r="F28" s="31">
        <f t="shared" si="1"/>
        <v>0</v>
      </c>
      <c r="H28" s="28" t="s">
        <v>26</v>
      </c>
      <c r="I28" s="41">
        <f t="shared" si="0"/>
        <v>3389</v>
      </c>
      <c r="J28" s="99">
        <v>0</v>
      </c>
      <c r="K28" s="45">
        <f>COUNTIFS(K39:K150,"云南",L39:L150,"&gt;2014-1-31")</f>
        <v>0</v>
      </c>
      <c r="L28" s="40">
        <f>COUNTIFS(K39:K150,"云南",L39:L150,"&lt;=2014-1-31")</f>
        <v>0</v>
      </c>
      <c r="M28" s="31">
        <f t="shared" si="2"/>
        <v>0</v>
      </c>
    </row>
    <row r="29" spans="1:13" ht="15" customHeight="1">
      <c r="A29" s="28" t="s">
        <v>27</v>
      </c>
      <c r="B29" s="41">
        <f>非包月付费用户数!V29</f>
        <v>9814</v>
      </c>
      <c r="C29" s="99">
        <v>10</v>
      </c>
      <c r="D29" s="45">
        <f>COUNTIFS(E39:E400,"浙江",F39:F400,"&gt;2014-1-31")</f>
        <v>10</v>
      </c>
      <c r="E29" s="40">
        <f>COUNTIFS(E39:E400,"浙江",F39:F400,"&lt;=2014-1-31")</f>
        <v>0</v>
      </c>
      <c r="F29" s="31">
        <f t="shared" si="1"/>
        <v>10.189525168127165</v>
      </c>
      <c r="H29" s="28" t="s">
        <v>27</v>
      </c>
      <c r="I29" s="41">
        <f t="shared" si="0"/>
        <v>9814</v>
      </c>
      <c r="J29" s="99">
        <v>0</v>
      </c>
      <c r="K29" s="45">
        <f>COUNTIFS(K39:K150,"浙江",L39:L150,"&gt;2014-1-31")</f>
        <v>0</v>
      </c>
      <c r="L29" s="40">
        <f>COUNTIFS(K39:K150,"浙江",L39:L150,"&lt;=2014-1-31")</f>
        <v>0</v>
      </c>
      <c r="M29" s="31">
        <f t="shared" si="2"/>
        <v>0</v>
      </c>
    </row>
    <row r="30" spans="1:13" ht="15" customHeight="1">
      <c r="A30" s="28" t="s">
        <v>28</v>
      </c>
      <c r="B30" s="41">
        <f>非包月付费用户数!V30</f>
        <v>1198</v>
      </c>
      <c r="C30" s="99">
        <v>4</v>
      </c>
      <c r="D30" s="45">
        <f>COUNTIFS(E39:E400,"湖北",F39:F400,"&gt;2014-1-31")</f>
        <v>4</v>
      </c>
      <c r="E30" s="40">
        <f>COUNTIFS(E39:E400,"湖北",F39:F400,"&lt;=2014-1-31")</f>
        <v>1</v>
      </c>
      <c r="F30" s="31">
        <f t="shared" si="1"/>
        <v>33.388981636060102</v>
      </c>
      <c r="H30" s="28" t="s">
        <v>28</v>
      </c>
      <c r="I30" s="41">
        <f t="shared" si="0"/>
        <v>1198</v>
      </c>
      <c r="J30" s="99">
        <v>0</v>
      </c>
      <c r="K30" s="45">
        <f>COUNTIFS(K39:K150,"湖北",L39:L150,"&gt;2014-1-31")</f>
        <v>0</v>
      </c>
      <c r="L30" s="40">
        <f>COUNTIFS(K39:K150,"湖北",L39:L150,"&lt;=2014-1-31")</f>
        <v>0</v>
      </c>
      <c r="M30" s="31">
        <f t="shared" si="2"/>
        <v>0</v>
      </c>
    </row>
    <row r="31" spans="1:13" ht="15" customHeight="1">
      <c r="A31" s="29" t="s">
        <v>29</v>
      </c>
      <c r="B31" s="41">
        <f>非包月付费用户数!V31</f>
        <v>31</v>
      </c>
      <c r="C31" s="99">
        <v>0</v>
      </c>
      <c r="D31" s="45">
        <f>COUNTIFS(E39:E400,"重庆",F39:F400,"&gt;2014-1-31")</f>
        <v>0</v>
      </c>
      <c r="E31" s="40">
        <f>COUNTIFS(E39:E400,"重庆",F39:F400,"&lt;=2014-1-31")</f>
        <v>0</v>
      </c>
      <c r="F31" s="31">
        <f t="shared" si="1"/>
        <v>0</v>
      </c>
      <c r="H31" s="29" t="s">
        <v>29</v>
      </c>
      <c r="I31" s="41">
        <f t="shared" si="0"/>
        <v>31</v>
      </c>
      <c r="J31" s="99">
        <v>0</v>
      </c>
      <c r="K31" s="45">
        <f>COUNTIFS(K39:K150,"重庆",L39:L150,"&gt;2014-1-31")</f>
        <v>0</v>
      </c>
      <c r="L31" s="40">
        <f>COUNTIFS(K39:K150,"重庆",L39:L150,"&lt;=2014-1-31")</f>
        <v>0</v>
      </c>
      <c r="M31" s="31">
        <f t="shared" si="2"/>
        <v>0</v>
      </c>
    </row>
    <row r="32" spans="1:13" ht="15" customHeight="1">
      <c r="A32" s="28" t="s">
        <v>30</v>
      </c>
      <c r="B32" s="41">
        <f>非包月付费用户数!V32</f>
        <v>208</v>
      </c>
      <c r="C32" s="99">
        <v>2</v>
      </c>
      <c r="D32" s="45">
        <f>COUNTIFS(E39:E400,"河南",F39:F400,"&gt;2014-1-31")</f>
        <v>2</v>
      </c>
      <c r="E32" s="40">
        <f>COUNTIFS(E39:E400,"河南",F39:F400,"&lt;=2014-1-31")</f>
        <v>0</v>
      </c>
      <c r="F32" s="31">
        <f t="shared" si="1"/>
        <v>96.15384615384616</v>
      </c>
      <c r="H32" s="28" t="s">
        <v>30</v>
      </c>
      <c r="I32" s="41">
        <f t="shared" si="0"/>
        <v>208</v>
      </c>
      <c r="J32" s="99">
        <v>0</v>
      </c>
      <c r="K32" s="45">
        <f>COUNTIFS(K39:K150,"河南",L39:L150,"&gt;2014-1-31")</f>
        <v>0</v>
      </c>
      <c r="L32" s="40">
        <f>COUNTIFS(K39:K150,"河南",L39:L150,"&lt;=2014-1-31")</f>
        <v>0</v>
      </c>
      <c r="M32" s="31">
        <f t="shared" si="2"/>
        <v>0</v>
      </c>
    </row>
    <row r="33" spans="1:13" ht="15" customHeight="1">
      <c r="A33" s="28" t="s">
        <v>31</v>
      </c>
      <c r="B33" s="41">
        <f>非包月付费用户数!V33</f>
        <v>208</v>
      </c>
      <c r="C33" s="99">
        <v>0</v>
      </c>
      <c r="D33" s="45">
        <f>COUNTIFS(E39:E400,"西藏",F39:F400,"&gt;2014-1-31")</f>
        <v>0</v>
      </c>
      <c r="E33" s="40">
        <f>COUNTIFS(E39:E400,"西藏",F39:F400,"&lt;=2014-1-31")</f>
        <v>0</v>
      </c>
      <c r="F33" s="54">
        <f t="shared" si="1"/>
        <v>0</v>
      </c>
      <c r="H33" s="28" t="s">
        <v>31</v>
      </c>
      <c r="I33" s="41">
        <f t="shared" si="0"/>
        <v>208</v>
      </c>
      <c r="J33" s="99">
        <v>0</v>
      </c>
      <c r="K33" s="45">
        <f>COUNTIFS(K39:K150,"西藏",L39:L150,"&gt;2014-1-31")</f>
        <v>0</v>
      </c>
      <c r="L33" s="40">
        <f>COUNTIFS(K39:K150,"西藏",L39:L150,"&lt;=2014-1-31")</f>
        <v>0</v>
      </c>
      <c r="M33" s="31">
        <f t="shared" si="2"/>
        <v>0</v>
      </c>
    </row>
    <row r="34" spans="1:13" ht="16.5">
      <c r="A34" s="28" t="s">
        <v>113</v>
      </c>
      <c r="B34" s="41">
        <f>SUM(B3:B33)</f>
        <v>48762</v>
      </c>
      <c r="C34" s="126">
        <v>305</v>
      </c>
      <c r="D34" s="45">
        <f>SUM(D3:D33)</f>
        <v>323</v>
      </c>
      <c r="E34" s="27">
        <f>SUM(E3:E33)</f>
        <v>7</v>
      </c>
      <c r="F34" s="53">
        <f>D34/B34*10000</f>
        <v>66.240104999794923</v>
      </c>
      <c r="H34" s="28" t="s">
        <v>113</v>
      </c>
      <c r="I34" s="41">
        <f t="shared" si="0"/>
        <v>48762</v>
      </c>
      <c r="J34" s="126">
        <v>9</v>
      </c>
      <c r="K34" s="45">
        <f>SUM(K3:K33)</f>
        <v>9</v>
      </c>
      <c r="L34" s="27">
        <f>SUM(L3:L33)</f>
        <v>1</v>
      </c>
      <c r="M34" s="53">
        <f>K34/I34*10000</f>
        <v>1.8456995201181248</v>
      </c>
    </row>
    <row r="35" spans="1:13" ht="14.25">
      <c r="F35" s="55" t="s">
        <v>119</v>
      </c>
      <c r="M35" s="55" t="s">
        <v>119</v>
      </c>
    </row>
    <row r="37" spans="1:13">
      <c r="G37" s="32"/>
    </row>
    <row r="38" spans="1:13" ht="25.5">
      <c r="B38" s="2" t="s">
        <v>32</v>
      </c>
      <c r="C38" s="3" t="s">
        <v>35</v>
      </c>
      <c r="D38" s="4" t="s">
        <v>36</v>
      </c>
      <c r="E38" s="3" t="s">
        <v>37</v>
      </c>
      <c r="F38" s="5" t="s">
        <v>38</v>
      </c>
      <c r="H38" s="4" t="s">
        <v>34</v>
      </c>
      <c r="I38" s="8" t="s">
        <v>35</v>
      </c>
      <c r="J38" s="2" t="s">
        <v>36</v>
      </c>
      <c r="K38" s="8" t="s">
        <v>37</v>
      </c>
      <c r="L38" s="9" t="s">
        <v>38</v>
      </c>
    </row>
    <row r="39" spans="1:13">
      <c r="B39" s="6">
        <v>1</v>
      </c>
      <c r="C39" s="7" t="s">
        <v>45</v>
      </c>
      <c r="D39" s="7" t="s">
        <v>349</v>
      </c>
      <c r="E39" s="7" t="s">
        <v>28</v>
      </c>
      <c r="F39" s="66">
        <v>41640</v>
      </c>
      <c r="H39" s="6">
        <v>1</v>
      </c>
      <c r="I39" s="67">
        <v>20140202</v>
      </c>
      <c r="J39" s="67">
        <v>18230983818</v>
      </c>
      <c r="K39" s="67" t="s">
        <v>7</v>
      </c>
      <c r="L39" s="66">
        <v>41671</v>
      </c>
    </row>
    <row r="40" spans="1:13">
      <c r="B40" s="6">
        <v>2</v>
      </c>
      <c r="C40" s="7" t="s">
        <v>45</v>
      </c>
      <c r="D40" s="7" t="s">
        <v>127</v>
      </c>
      <c r="E40" s="7" t="s">
        <v>11</v>
      </c>
      <c r="F40" s="66">
        <v>41671</v>
      </c>
      <c r="H40" s="6">
        <v>2</v>
      </c>
      <c r="I40" s="68">
        <v>20140203</v>
      </c>
      <c r="J40" s="68">
        <v>15034918173</v>
      </c>
      <c r="K40" s="68" t="s">
        <v>16</v>
      </c>
      <c r="L40" s="66">
        <v>41640</v>
      </c>
    </row>
    <row r="41" spans="1:13">
      <c r="B41" s="6">
        <v>3</v>
      </c>
      <c r="C41" s="7" t="s">
        <v>49</v>
      </c>
      <c r="D41" s="7" t="s">
        <v>131</v>
      </c>
      <c r="E41" s="7" t="s">
        <v>12</v>
      </c>
      <c r="F41" s="66">
        <v>41671</v>
      </c>
      <c r="H41" s="6">
        <v>3</v>
      </c>
      <c r="I41" s="67">
        <v>20140204</v>
      </c>
      <c r="J41" s="67">
        <v>13752722881</v>
      </c>
      <c r="K41" s="67" t="s">
        <v>24</v>
      </c>
      <c r="L41" s="66">
        <v>41671</v>
      </c>
    </row>
    <row r="42" spans="1:13">
      <c r="B42" s="6">
        <v>4</v>
      </c>
      <c r="C42" s="7" t="s">
        <v>55</v>
      </c>
      <c r="D42" s="7" t="s">
        <v>136</v>
      </c>
      <c r="E42" s="7" t="s">
        <v>7</v>
      </c>
      <c r="F42" s="66">
        <v>41671</v>
      </c>
      <c r="H42" s="6">
        <v>4</v>
      </c>
      <c r="I42" s="68">
        <v>20140207</v>
      </c>
      <c r="J42" s="68">
        <v>13820827534</v>
      </c>
      <c r="K42" s="68" t="s">
        <v>24</v>
      </c>
      <c r="L42" s="66">
        <v>41671</v>
      </c>
    </row>
    <row r="43" spans="1:13" ht="14.25" thickBot="1">
      <c r="B43" s="6">
        <v>5</v>
      </c>
      <c r="C43" s="7" t="s">
        <v>55</v>
      </c>
      <c r="D43" s="7" t="s">
        <v>350</v>
      </c>
      <c r="E43" s="7" t="s">
        <v>16</v>
      </c>
      <c r="F43" s="66">
        <v>41640</v>
      </c>
      <c r="H43" s="6">
        <v>5</v>
      </c>
      <c r="I43" s="67">
        <v>20140217</v>
      </c>
      <c r="J43" s="67">
        <v>15922135680</v>
      </c>
      <c r="K43" s="67" t="s">
        <v>24</v>
      </c>
      <c r="L43" s="66">
        <v>41671</v>
      </c>
    </row>
    <row r="44" spans="1:13" ht="14.25" thickBot="1">
      <c r="B44" s="6">
        <v>6</v>
      </c>
      <c r="C44" s="7" t="s">
        <v>55</v>
      </c>
      <c r="D44" s="7" t="s">
        <v>137</v>
      </c>
      <c r="E44" s="7" t="s">
        <v>5</v>
      </c>
      <c r="F44" s="66">
        <v>41671</v>
      </c>
      <c r="H44" s="6">
        <v>6</v>
      </c>
      <c r="I44" s="95">
        <v>20140222</v>
      </c>
      <c r="J44" s="95">
        <v>13789629848</v>
      </c>
      <c r="K44" s="95" t="s">
        <v>16</v>
      </c>
      <c r="L44" s="102">
        <v>41672</v>
      </c>
    </row>
    <row r="45" spans="1:13" ht="14.25" thickBot="1">
      <c r="B45" s="6">
        <v>7</v>
      </c>
      <c r="C45" s="7" t="s">
        <v>61</v>
      </c>
      <c r="D45" s="7" t="s">
        <v>139</v>
      </c>
      <c r="E45" s="7" t="s">
        <v>24</v>
      </c>
      <c r="F45" s="66">
        <v>41671</v>
      </c>
      <c r="H45" s="6">
        <v>7</v>
      </c>
      <c r="I45" s="97">
        <v>20140223</v>
      </c>
      <c r="J45" s="97">
        <v>13682016197</v>
      </c>
      <c r="K45" s="97" t="s">
        <v>24</v>
      </c>
      <c r="L45" s="102">
        <v>41673</v>
      </c>
    </row>
    <row r="46" spans="1:13" ht="14.25" thickBot="1">
      <c r="B46" s="6">
        <v>8</v>
      </c>
      <c r="C46" s="7" t="s">
        <v>61</v>
      </c>
      <c r="D46" s="7" t="s">
        <v>66</v>
      </c>
      <c r="E46" s="7" t="s">
        <v>1</v>
      </c>
      <c r="F46" s="66">
        <v>41671</v>
      </c>
      <c r="H46" s="6">
        <v>8</v>
      </c>
      <c r="I46" s="124">
        <v>20140224</v>
      </c>
      <c r="J46" s="124">
        <v>13724775559</v>
      </c>
      <c r="K46" s="125" t="s">
        <v>5</v>
      </c>
      <c r="L46" s="102">
        <v>41674</v>
      </c>
    </row>
    <row r="47" spans="1:13" ht="14.25" thickBot="1">
      <c r="B47" s="6">
        <v>9</v>
      </c>
      <c r="C47" s="7" t="s">
        <v>61</v>
      </c>
      <c r="D47" s="7" t="s">
        <v>351</v>
      </c>
      <c r="E47" s="7" t="s">
        <v>24</v>
      </c>
      <c r="F47" s="66">
        <v>41671</v>
      </c>
      <c r="H47" s="6">
        <v>9</v>
      </c>
      <c r="I47" s="205">
        <v>20140225</v>
      </c>
      <c r="J47" s="205">
        <v>15922295447</v>
      </c>
      <c r="K47" s="205" t="s">
        <v>24</v>
      </c>
      <c r="L47" s="102">
        <v>41675</v>
      </c>
    </row>
    <row r="48" spans="1:13" ht="14.25" thickBot="1">
      <c r="B48" s="6">
        <v>10</v>
      </c>
      <c r="C48" s="7" t="s">
        <v>61</v>
      </c>
      <c r="D48" s="7" t="s">
        <v>352</v>
      </c>
      <c r="E48" s="7" t="s">
        <v>6</v>
      </c>
      <c r="F48" s="66">
        <v>41671</v>
      </c>
      <c r="H48" s="6">
        <v>10</v>
      </c>
      <c r="I48" s="253">
        <v>20140226</v>
      </c>
      <c r="J48" s="253">
        <v>13936499487</v>
      </c>
      <c r="K48" s="253" t="s">
        <v>10</v>
      </c>
      <c r="L48" s="102">
        <v>41676</v>
      </c>
    </row>
    <row r="49" spans="2:13">
      <c r="B49" s="6">
        <v>11</v>
      </c>
      <c r="C49" s="7" t="s">
        <v>61</v>
      </c>
      <c r="D49" s="7" t="s">
        <v>141</v>
      </c>
      <c r="E49" s="7" t="s">
        <v>15</v>
      </c>
      <c r="F49" s="66">
        <v>41671</v>
      </c>
      <c r="H49" s="6">
        <v>11</v>
      </c>
      <c r="I49" s="14"/>
      <c r="J49" s="14"/>
      <c r="K49" s="14"/>
      <c r="L49" s="24"/>
      <c r="M49"/>
    </row>
    <row r="50" spans="2:13">
      <c r="B50" s="6">
        <v>12</v>
      </c>
      <c r="C50" s="7" t="s">
        <v>71</v>
      </c>
      <c r="D50" s="7" t="s">
        <v>353</v>
      </c>
      <c r="E50" s="7" t="s">
        <v>28</v>
      </c>
      <c r="F50" s="66">
        <v>41671</v>
      </c>
      <c r="H50" s="6">
        <v>12</v>
      </c>
      <c r="I50" s="14"/>
      <c r="J50" s="14"/>
      <c r="K50" s="14"/>
      <c r="L50" s="24"/>
      <c r="M50"/>
    </row>
    <row r="51" spans="2:13">
      <c r="B51" s="6">
        <v>13</v>
      </c>
      <c r="C51" s="7" t="s">
        <v>71</v>
      </c>
      <c r="D51" s="7" t="s">
        <v>354</v>
      </c>
      <c r="E51" s="7" t="s">
        <v>28</v>
      </c>
      <c r="F51" s="66">
        <v>41671</v>
      </c>
      <c r="H51" s="6">
        <v>13</v>
      </c>
      <c r="I51" s="33"/>
      <c r="J51" s="33"/>
      <c r="K51" s="33"/>
      <c r="L51" s="24"/>
      <c r="M51"/>
    </row>
    <row r="52" spans="2:13">
      <c r="B52" s="6">
        <v>14</v>
      </c>
      <c r="C52" s="7" t="s">
        <v>71</v>
      </c>
      <c r="D52" s="7" t="s">
        <v>355</v>
      </c>
      <c r="E52" s="7" t="s">
        <v>24</v>
      </c>
      <c r="F52" s="66">
        <v>41640</v>
      </c>
      <c r="H52" s="6">
        <v>14</v>
      </c>
      <c r="I52" s="12"/>
      <c r="J52" s="12"/>
      <c r="K52" s="12"/>
      <c r="L52" s="13"/>
      <c r="M52"/>
    </row>
    <row r="53" spans="2:13">
      <c r="B53" s="6">
        <v>15</v>
      </c>
      <c r="C53" s="7" t="s">
        <v>71</v>
      </c>
      <c r="D53" s="7" t="s">
        <v>76</v>
      </c>
      <c r="E53" s="7" t="s">
        <v>5</v>
      </c>
      <c r="F53" s="66">
        <v>41671</v>
      </c>
      <c r="H53" s="6">
        <v>15</v>
      </c>
      <c r="I53" s="12"/>
      <c r="J53" s="12"/>
      <c r="K53" s="12"/>
      <c r="L53" s="13"/>
      <c r="M53"/>
    </row>
    <row r="54" spans="2:13">
      <c r="B54" s="6">
        <v>16</v>
      </c>
      <c r="C54" s="7" t="s">
        <v>71</v>
      </c>
      <c r="D54" s="7" t="s">
        <v>356</v>
      </c>
      <c r="E54" s="7" t="s">
        <v>12</v>
      </c>
      <c r="F54" s="66">
        <v>41671</v>
      </c>
      <c r="H54" s="6">
        <v>16</v>
      </c>
      <c r="I54" s="12"/>
      <c r="J54" s="12"/>
      <c r="K54" s="12"/>
      <c r="L54" s="13"/>
      <c r="M54"/>
    </row>
    <row r="55" spans="2:13">
      <c r="B55" s="6">
        <v>17</v>
      </c>
      <c r="C55" s="7" t="s">
        <v>71</v>
      </c>
      <c r="D55" s="7" t="s">
        <v>147</v>
      </c>
      <c r="E55" s="7" t="s">
        <v>24</v>
      </c>
      <c r="F55" s="66">
        <v>41671</v>
      </c>
      <c r="H55" s="6">
        <v>17</v>
      </c>
      <c r="I55" s="12"/>
      <c r="J55" s="12"/>
      <c r="K55" s="12"/>
      <c r="L55" s="13"/>
      <c r="M55"/>
    </row>
    <row r="56" spans="2:13">
      <c r="B56" s="6">
        <v>18</v>
      </c>
      <c r="C56" s="7" t="s">
        <v>78</v>
      </c>
      <c r="D56" s="7" t="s">
        <v>357</v>
      </c>
      <c r="E56" s="7" t="s">
        <v>15</v>
      </c>
      <c r="F56" s="66">
        <v>41671</v>
      </c>
      <c r="H56" s="6">
        <v>18</v>
      </c>
      <c r="I56" s="12"/>
      <c r="J56" s="12"/>
      <c r="K56" s="12"/>
      <c r="L56" s="13"/>
      <c r="M56"/>
    </row>
    <row r="57" spans="2:13">
      <c r="B57" s="6">
        <v>19</v>
      </c>
      <c r="C57" s="7" t="s">
        <v>78</v>
      </c>
      <c r="D57" s="7" t="s">
        <v>358</v>
      </c>
      <c r="E57" s="7" t="s">
        <v>15</v>
      </c>
      <c r="F57" s="66">
        <v>41671</v>
      </c>
      <c r="H57" s="6">
        <v>19</v>
      </c>
      <c r="I57" s="12"/>
      <c r="J57" s="12"/>
      <c r="K57" s="12"/>
      <c r="L57" s="13"/>
      <c r="M57"/>
    </row>
    <row r="58" spans="2:13">
      <c r="B58" s="6">
        <v>20</v>
      </c>
      <c r="C58" s="7" t="s">
        <v>78</v>
      </c>
      <c r="D58" s="7" t="s">
        <v>359</v>
      </c>
      <c r="E58" s="7" t="s">
        <v>21</v>
      </c>
      <c r="F58" s="66">
        <v>41640</v>
      </c>
      <c r="H58" s="6">
        <v>20</v>
      </c>
      <c r="I58" s="12"/>
      <c r="J58" s="12"/>
      <c r="K58" s="12"/>
      <c r="L58" s="13"/>
      <c r="M58"/>
    </row>
    <row r="59" spans="2:13">
      <c r="B59" s="6">
        <v>21</v>
      </c>
      <c r="C59" s="7" t="s">
        <v>78</v>
      </c>
      <c r="D59" s="7" t="s">
        <v>149</v>
      </c>
      <c r="E59" s="7" t="s">
        <v>21</v>
      </c>
      <c r="F59" s="66">
        <v>41671</v>
      </c>
      <c r="H59" s="6">
        <v>21</v>
      </c>
      <c r="I59" s="12"/>
      <c r="J59" s="12"/>
      <c r="K59" s="12"/>
      <c r="L59" s="13"/>
      <c r="M59"/>
    </row>
    <row r="60" spans="2:13">
      <c r="B60" s="6">
        <v>22</v>
      </c>
      <c r="C60" s="7" t="s">
        <v>87</v>
      </c>
      <c r="D60" s="7" t="s">
        <v>360</v>
      </c>
      <c r="E60" s="7" t="s">
        <v>21</v>
      </c>
      <c r="F60" s="66">
        <v>41671</v>
      </c>
      <c r="H60" s="6">
        <v>22</v>
      </c>
      <c r="I60" s="12"/>
      <c r="J60" s="12"/>
      <c r="K60" s="12"/>
      <c r="L60" s="13"/>
      <c r="M60"/>
    </row>
    <row r="61" spans="2:13">
      <c r="B61" s="6">
        <v>23</v>
      </c>
      <c r="C61" s="7" t="s">
        <v>87</v>
      </c>
      <c r="D61" s="7" t="s">
        <v>94</v>
      </c>
      <c r="E61" s="7" t="s">
        <v>4</v>
      </c>
      <c r="F61" s="66">
        <v>41671</v>
      </c>
      <c r="H61" s="6">
        <v>23</v>
      </c>
      <c r="I61" s="12"/>
      <c r="J61" s="12"/>
      <c r="K61" s="12"/>
      <c r="L61" s="13"/>
      <c r="M61"/>
    </row>
    <row r="62" spans="2:13">
      <c r="B62" s="6">
        <v>24</v>
      </c>
      <c r="C62" s="7" t="s">
        <v>153</v>
      </c>
      <c r="D62" s="7" t="s">
        <v>361</v>
      </c>
      <c r="E62" s="7" t="s">
        <v>27</v>
      </c>
      <c r="F62" s="66">
        <v>41671</v>
      </c>
      <c r="H62" s="6">
        <v>24</v>
      </c>
      <c r="I62" s="12"/>
      <c r="J62" s="12"/>
      <c r="K62" s="12"/>
      <c r="L62" s="13"/>
      <c r="M62"/>
    </row>
    <row r="63" spans="2:13">
      <c r="B63" s="6">
        <v>25</v>
      </c>
      <c r="C63" s="7" t="s">
        <v>153</v>
      </c>
      <c r="D63" s="7" t="s">
        <v>362</v>
      </c>
      <c r="E63" s="7" t="s">
        <v>24</v>
      </c>
      <c r="F63" s="66">
        <v>41671</v>
      </c>
      <c r="H63" s="6">
        <v>25</v>
      </c>
      <c r="I63" s="12"/>
      <c r="J63" s="12"/>
      <c r="K63" s="12"/>
      <c r="L63" s="13"/>
      <c r="M63"/>
    </row>
    <row r="64" spans="2:13">
      <c r="B64" s="6">
        <v>26</v>
      </c>
      <c r="C64" s="7" t="s">
        <v>153</v>
      </c>
      <c r="D64" s="7" t="s">
        <v>363</v>
      </c>
      <c r="E64" s="7" t="s">
        <v>24</v>
      </c>
      <c r="F64" s="66">
        <v>41671</v>
      </c>
      <c r="H64" s="6">
        <v>26</v>
      </c>
      <c r="I64" s="12"/>
      <c r="J64" s="12"/>
      <c r="K64" s="12"/>
      <c r="L64" s="13"/>
      <c r="M64"/>
    </row>
    <row r="65" spans="2:13">
      <c r="B65" s="6">
        <v>27</v>
      </c>
      <c r="C65" s="7" t="s">
        <v>153</v>
      </c>
      <c r="D65" s="7" t="s">
        <v>159</v>
      </c>
      <c r="E65" s="7" t="s">
        <v>24</v>
      </c>
      <c r="F65" s="66">
        <v>41671</v>
      </c>
      <c r="H65" s="6">
        <v>27</v>
      </c>
      <c r="I65" s="12"/>
      <c r="J65" s="12"/>
      <c r="K65" s="12"/>
      <c r="L65" s="13"/>
      <c r="M65"/>
    </row>
    <row r="66" spans="2:13">
      <c r="B66" s="6">
        <v>28</v>
      </c>
      <c r="C66" s="7" t="s">
        <v>160</v>
      </c>
      <c r="D66" s="7" t="s">
        <v>364</v>
      </c>
      <c r="E66" s="7" t="s">
        <v>5</v>
      </c>
      <c r="F66" s="66">
        <v>41671</v>
      </c>
      <c r="H66" s="6">
        <v>28</v>
      </c>
      <c r="I66" s="12"/>
      <c r="J66" s="12"/>
      <c r="K66" s="12"/>
      <c r="L66" s="13"/>
      <c r="M66"/>
    </row>
    <row r="67" spans="2:13">
      <c r="B67" s="6">
        <v>29</v>
      </c>
      <c r="C67" s="7" t="s">
        <v>160</v>
      </c>
      <c r="D67" s="7" t="s">
        <v>166</v>
      </c>
      <c r="E67" s="7" t="s">
        <v>15</v>
      </c>
      <c r="F67" s="66">
        <v>41671</v>
      </c>
      <c r="H67" s="6">
        <v>29</v>
      </c>
      <c r="I67" s="12"/>
      <c r="J67" s="12"/>
      <c r="K67" s="12"/>
      <c r="L67" s="13"/>
      <c r="M67"/>
    </row>
    <row r="68" spans="2:13">
      <c r="B68" s="6">
        <v>30</v>
      </c>
      <c r="C68" s="7" t="s">
        <v>160</v>
      </c>
      <c r="D68" s="7" t="s">
        <v>365</v>
      </c>
      <c r="E68" s="7" t="s">
        <v>24</v>
      </c>
      <c r="F68" s="66">
        <v>41671</v>
      </c>
      <c r="H68" s="6">
        <v>30</v>
      </c>
      <c r="I68" s="12"/>
      <c r="J68" s="12"/>
      <c r="K68" s="12"/>
      <c r="L68" s="13"/>
      <c r="M68"/>
    </row>
    <row r="69" spans="2:13">
      <c r="B69" s="6">
        <v>31</v>
      </c>
      <c r="C69" s="7" t="s">
        <v>160</v>
      </c>
      <c r="D69" s="7" t="s">
        <v>366</v>
      </c>
      <c r="E69" s="7" t="s">
        <v>16</v>
      </c>
      <c r="F69" s="66">
        <v>41671</v>
      </c>
      <c r="H69" s="6">
        <v>31</v>
      </c>
      <c r="I69" s="12"/>
      <c r="J69" s="12"/>
      <c r="K69" s="12"/>
      <c r="L69" s="13"/>
      <c r="M69"/>
    </row>
    <row r="70" spans="2:13">
      <c r="B70" s="6">
        <v>32</v>
      </c>
      <c r="C70" s="7" t="s">
        <v>168</v>
      </c>
      <c r="D70" s="7" t="s">
        <v>367</v>
      </c>
      <c r="E70" s="7" t="s">
        <v>15</v>
      </c>
      <c r="F70" s="66">
        <v>41671</v>
      </c>
      <c r="H70" s="6">
        <v>32</v>
      </c>
      <c r="I70" s="12"/>
      <c r="J70" s="12"/>
      <c r="K70" s="12"/>
      <c r="L70" s="13"/>
      <c r="M70"/>
    </row>
    <row r="71" spans="2:13">
      <c r="B71" s="6">
        <v>33</v>
      </c>
      <c r="C71" s="7" t="s">
        <v>168</v>
      </c>
      <c r="D71" s="7" t="s">
        <v>368</v>
      </c>
      <c r="E71" s="7" t="s">
        <v>24</v>
      </c>
      <c r="F71" s="66">
        <v>41671</v>
      </c>
      <c r="H71" s="6">
        <v>33</v>
      </c>
      <c r="I71" s="12"/>
      <c r="J71" s="12"/>
      <c r="K71" s="12"/>
      <c r="L71" s="13"/>
      <c r="M71"/>
    </row>
    <row r="72" spans="2:13">
      <c r="B72" s="6">
        <v>34</v>
      </c>
      <c r="C72" s="7" t="s">
        <v>168</v>
      </c>
      <c r="D72" s="7" t="s">
        <v>369</v>
      </c>
      <c r="E72" s="7" t="s">
        <v>27</v>
      </c>
      <c r="F72" s="66">
        <v>41671</v>
      </c>
      <c r="H72" s="6">
        <v>34</v>
      </c>
      <c r="I72" s="12"/>
      <c r="J72" s="12"/>
      <c r="K72" s="12"/>
      <c r="L72" s="13"/>
      <c r="M72"/>
    </row>
    <row r="73" spans="2:13">
      <c r="B73" s="6">
        <v>35</v>
      </c>
      <c r="C73" s="7" t="s">
        <v>171</v>
      </c>
      <c r="D73" s="7" t="s">
        <v>370</v>
      </c>
      <c r="E73" s="7" t="s">
        <v>11</v>
      </c>
      <c r="F73" s="66">
        <v>41671</v>
      </c>
      <c r="H73" s="6">
        <v>35</v>
      </c>
      <c r="I73" s="12"/>
      <c r="J73" s="12"/>
      <c r="K73" s="12"/>
      <c r="L73" s="13"/>
      <c r="M73"/>
    </row>
    <row r="74" spans="2:13">
      <c r="B74" s="6">
        <v>36</v>
      </c>
      <c r="C74" s="7" t="s">
        <v>171</v>
      </c>
      <c r="D74" s="7" t="s">
        <v>174</v>
      </c>
      <c r="E74" s="7" t="s">
        <v>11</v>
      </c>
      <c r="F74" s="66">
        <v>41671</v>
      </c>
      <c r="H74" s="6">
        <v>36</v>
      </c>
      <c r="I74" s="12"/>
      <c r="J74" s="12"/>
      <c r="K74" s="12"/>
      <c r="L74" s="13"/>
      <c r="M74"/>
    </row>
    <row r="75" spans="2:13">
      <c r="B75" s="6">
        <v>37</v>
      </c>
      <c r="C75" s="7" t="s">
        <v>171</v>
      </c>
      <c r="D75" s="7" t="s">
        <v>371</v>
      </c>
      <c r="E75" s="7" t="s">
        <v>1</v>
      </c>
      <c r="F75" s="66">
        <v>41671</v>
      </c>
      <c r="H75" s="6">
        <v>37</v>
      </c>
      <c r="I75" s="12"/>
      <c r="J75" s="12"/>
      <c r="K75" s="12"/>
      <c r="L75" s="13"/>
      <c r="M75"/>
    </row>
    <row r="76" spans="2:13">
      <c r="B76" s="6">
        <v>38</v>
      </c>
      <c r="C76" s="7" t="s">
        <v>186</v>
      </c>
      <c r="D76" s="7" t="s">
        <v>188</v>
      </c>
      <c r="E76" s="7" t="s">
        <v>24</v>
      </c>
      <c r="F76" s="66">
        <v>41671</v>
      </c>
      <c r="H76" s="6">
        <v>38</v>
      </c>
      <c r="I76" s="12"/>
      <c r="J76" s="12"/>
      <c r="K76" s="12"/>
      <c r="L76" s="13"/>
      <c r="M76"/>
    </row>
    <row r="77" spans="2:13">
      <c r="B77" s="6">
        <v>39</v>
      </c>
      <c r="C77" s="7" t="s">
        <v>186</v>
      </c>
      <c r="D77" s="7" t="s">
        <v>372</v>
      </c>
      <c r="E77" s="7" t="s">
        <v>12</v>
      </c>
      <c r="F77" s="66">
        <v>41671</v>
      </c>
      <c r="H77" s="6">
        <v>39</v>
      </c>
      <c r="I77" s="12"/>
      <c r="J77" s="12"/>
      <c r="K77" s="12"/>
      <c r="L77" s="13"/>
      <c r="M77"/>
    </row>
    <row r="78" spans="2:13">
      <c r="B78" s="6">
        <v>40</v>
      </c>
      <c r="C78" s="7" t="s">
        <v>186</v>
      </c>
      <c r="D78" s="7" t="s">
        <v>189</v>
      </c>
      <c r="E78" s="7" t="s">
        <v>24</v>
      </c>
      <c r="F78" s="66">
        <v>41671</v>
      </c>
      <c r="H78" s="6">
        <v>40</v>
      </c>
      <c r="I78" s="12"/>
      <c r="J78" s="12"/>
      <c r="K78" s="12"/>
      <c r="L78" s="13"/>
      <c r="M78"/>
    </row>
    <row r="79" spans="2:13">
      <c r="B79" s="6">
        <v>41</v>
      </c>
      <c r="C79" s="7" t="s">
        <v>186</v>
      </c>
      <c r="D79" s="7" t="s">
        <v>187</v>
      </c>
      <c r="E79" s="7" t="s">
        <v>12</v>
      </c>
      <c r="F79" s="66">
        <v>41671</v>
      </c>
      <c r="H79" s="6">
        <v>41</v>
      </c>
      <c r="I79" s="12"/>
      <c r="J79" s="12"/>
      <c r="K79" s="12"/>
      <c r="L79" s="13"/>
      <c r="M79"/>
    </row>
    <row r="80" spans="2:13">
      <c r="B80" s="6">
        <v>42</v>
      </c>
      <c r="C80" s="7" t="s">
        <v>202</v>
      </c>
      <c r="D80" s="7" t="s">
        <v>373</v>
      </c>
      <c r="E80" s="7" t="s">
        <v>14</v>
      </c>
      <c r="F80" s="66">
        <v>41671</v>
      </c>
      <c r="H80" s="6">
        <v>42</v>
      </c>
      <c r="I80" s="12"/>
      <c r="J80" s="12"/>
      <c r="K80" s="12"/>
      <c r="L80" s="13"/>
      <c r="M80"/>
    </row>
    <row r="81" spans="2:13">
      <c r="B81" s="6">
        <v>43</v>
      </c>
      <c r="C81" s="7" t="s">
        <v>202</v>
      </c>
      <c r="D81" s="7" t="s">
        <v>224</v>
      </c>
      <c r="E81" s="7" t="s">
        <v>24</v>
      </c>
      <c r="F81" s="66">
        <v>41671</v>
      </c>
      <c r="H81" s="6">
        <v>43</v>
      </c>
      <c r="I81" s="12"/>
      <c r="J81" s="12"/>
      <c r="K81" s="12"/>
      <c r="L81" s="13"/>
      <c r="M81"/>
    </row>
    <row r="82" spans="2:13">
      <c r="B82" s="6">
        <v>44</v>
      </c>
      <c r="C82" s="7" t="s">
        <v>202</v>
      </c>
      <c r="D82" s="7" t="s">
        <v>374</v>
      </c>
      <c r="E82" s="7" t="s">
        <v>24</v>
      </c>
      <c r="F82" s="66">
        <v>41671</v>
      </c>
      <c r="H82" s="6">
        <v>44</v>
      </c>
      <c r="I82" s="12"/>
      <c r="J82" s="12"/>
      <c r="K82" s="12"/>
      <c r="L82" s="13"/>
      <c r="M82"/>
    </row>
    <row r="83" spans="2:13">
      <c r="B83" s="6">
        <v>45</v>
      </c>
      <c r="C83" s="7" t="s">
        <v>202</v>
      </c>
      <c r="D83" s="7" t="s">
        <v>217</v>
      </c>
      <c r="E83" s="7" t="s">
        <v>24</v>
      </c>
      <c r="F83" s="66">
        <v>41671</v>
      </c>
      <c r="H83" s="6">
        <v>45</v>
      </c>
      <c r="I83" s="12"/>
      <c r="J83" s="12"/>
      <c r="K83" s="12"/>
      <c r="L83" s="13"/>
      <c r="M83"/>
    </row>
    <row r="84" spans="2:13">
      <c r="B84" s="6">
        <v>46</v>
      </c>
      <c r="C84" s="7" t="s">
        <v>226</v>
      </c>
      <c r="D84" s="7" t="s">
        <v>375</v>
      </c>
      <c r="E84" s="7" t="s">
        <v>15</v>
      </c>
      <c r="F84" s="66">
        <v>41671</v>
      </c>
      <c r="H84" s="6">
        <v>46</v>
      </c>
      <c r="I84" s="12"/>
      <c r="J84" s="12"/>
      <c r="K84" s="12"/>
      <c r="L84" s="13"/>
      <c r="M84"/>
    </row>
    <row r="85" spans="2:13">
      <c r="B85" s="6">
        <v>47</v>
      </c>
      <c r="C85" s="7" t="s">
        <v>268</v>
      </c>
      <c r="D85" s="7" t="s">
        <v>376</v>
      </c>
      <c r="E85" s="7" t="s">
        <v>6</v>
      </c>
      <c r="F85" s="66">
        <v>41671</v>
      </c>
      <c r="H85" s="6">
        <v>47</v>
      </c>
      <c r="I85" s="12"/>
      <c r="J85" s="12"/>
      <c r="K85" s="12"/>
      <c r="L85" s="13"/>
      <c r="M85"/>
    </row>
    <row r="86" spans="2:13">
      <c r="B86" s="6">
        <v>48</v>
      </c>
      <c r="C86" s="7" t="s">
        <v>268</v>
      </c>
      <c r="D86" s="7" t="s">
        <v>377</v>
      </c>
      <c r="E86" s="7" t="s">
        <v>6</v>
      </c>
      <c r="F86" s="66">
        <v>41671</v>
      </c>
      <c r="H86" s="6">
        <v>48</v>
      </c>
      <c r="I86" s="12"/>
      <c r="J86" s="12"/>
      <c r="K86" s="12"/>
      <c r="L86" s="13"/>
      <c r="M86"/>
    </row>
    <row r="87" spans="2:13">
      <c r="B87" s="6">
        <v>49</v>
      </c>
      <c r="C87" s="7" t="s">
        <v>268</v>
      </c>
      <c r="D87" s="7" t="s">
        <v>378</v>
      </c>
      <c r="E87" s="7" t="s">
        <v>24</v>
      </c>
      <c r="F87" s="66">
        <v>41671</v>
      </c>
      <c r="H87" s="6">
        <v>49</v>
      </c>
      <c r="I87" s="12"/>
      <c r="J87" s="12"/>
      <c r="K87" s="12"/>
      <c r="L87" s="13"/>
      <c r="M87"/>
    </row>
    <row r="88" spans="2:13">
      <c r="B88" s="6">
        <v>50</v>
      </c>
      <c r="C88" s="7" t="s">
        <v>268</v>
      </c>
      <c r="D88" s="7" t="s">
        <v>379</v>
      </c>
      <c r="E88" s="7" t="s">
        <v>6</v>
      </c>
      <c r="F88" s="66">
        <v>41671</v>
      </c>
      <c r="H88" s="6">
        <v>50</v>
      </c>
      <c r="I88" s="12"/>
      <c r="J88" s="12"/>
      <c r="K88" s="12"/>
      <c r="L88" s="13"/>
      <c r="M88"/>
    </row>
    <row r="89" spans="2:13">
      <c r="B89" s="6">
        <v>51</v>
      </c>
      <c r="C89" s="7" t="s">
        <v>268</v>
      </c>
      <c r="D89" s="7" t="s">
        <v>270</v>
      </c>
      <c r="E89" s="7" t="s">
        <v>24</v>
      </c>
      <c r="F89" s="66">
        <v>41671</v>
      </c>
      <c r="H89" s="6">
        <v>51</v>
      </c>
      <c r="I89" s="12"/>
      <c r="J89" s="12"/>
      <c r="K89" s="12"/>
      <c r="L89" s="13"/>
      <c r="M89"/>
    </row>
    <row r="90" spans="2:13">
      <c r="B90" s="6">
        <v>52</v>
      </c>
      <c r="C90" s="7" t="s">
        <v>282</v>
      </c>
      <c r="D90" s="7" t="s">
        <v>380</v>
      </c>
      <c r="E90" s="7" t="s">
        <v>6</v>
      </c>
      <c r="F90" s="66">
        <v>41671</v>
      </c>
      <c r="H90" s="6">
        <v>52</v>
      </c>
      <c r="I90" s="12"/>
      <c r="J90" s="12"/>
      <c r="K90" s="12"/>
      <c r="L90" s="13"/>
      <c r="M90"/>
    </row>
    <row r="91" spans="2:13">
      <c r="B91" s="6">
        <v>53</v>
      </c>
      <c r="C91" s="7" t="s">
        <v>282</v>
      </c>
      <c r="D91" s="7" t="s">
        <v>289</v>
      </c>
      <c r="E91" s="7" t="s">
        <v>24</v>
      </c>
      <c r="F91" s="66">
        <v>41640</v>
      </c>
      <c r="H91" s="6">
        <v>53</v>
      </c>
      <c r="I91" s="12"/>
      <c r="J91" s="12"/>
      <c r="K91" s="12"/>
      <c r="L91" s="13"/>
      <c r="M91"/>
    </row>
    <row r="92" spans="2:13">
      <c r="B92" s="6">
        <v>54</v>
      </c>
      <c r="C92" s="7" t="s">
        <v>282</v>
      </c>
      <c r="D92" s="7" t="s">
        <v>381</v>
      </c>
      <c r="E92" s="7" t="s">
        <v>6</v>
      </c>
      <c r="F92" s="66">
        <v>41671</v>
      </c>
      <c r="H92" s="6">
        <v>54</v>
      </c>
      <c r="I92" s="12"/>
      <c r="J92" s="12"/>
      <c r="K92" s="12"/>
      <c r="L92" s="13"/>
      <c r="M92"/>
    </row>
    <row r="93" spans="2:13">
      <c r="B93" s="6">
        <v>55</v>
      </c>
      <c r="C93" s="7" t="s">
        <v>282</v>
      </c>
      <c r="D93" s="7" t="s">
        <v>382</v>
      </c>
      <c r="E93" s="7" t="s">
        <v>6</v>
      </c>
      <c r="F93" s="66">
        <v>41671</v>
      </c>
      <c r="H93" s="6">
        <v>55</v>
      </c>
      <c r="I93" s="12"/>
      <c r="J93" s="12"/>
      <c r="K93" s="12"/>
      <c r="L93" s="13"/>
      <c r="M93"/>
    </row>
    <row r="94" spans="2:13">
      <c r="B94" s="6">
        <v>56</v>
      </c>
      <c r="C94" s="7" t="s">
        <v>282</v>
      </c>
      <c r="D94" s="7" t="s">
        <v>383</v>
      </c>
      <c r="E94" s="7" t="s">
        <v>6</v>
      </c>
      <c r="F94" s="66">
        <v>41671</v>
      </c>
      <c r="H94" s="6">
        <v>56</v>
      </c>
      <c r="I94" s="12"/>
      <c r="J94" s="12"/>
      <c r="K94" s="12"/>
      <c r="L94" s="13"/>
      <c r="M94"/>
    </row>
    <row r="95" spans="2:13">
      <c r="B95" s="6">
        <v>57</v>
      </c>
      <c r="C95" s="7" t="s">
        <v>282</v>
      </c>
      <c r="D95" s="7" t="s">
        <v>384</v>
      </c>
      <c r="E95" s="7" t="s">
        <v>15</v>
      </c>
      <c r="F95" s="66">
        <v>41640</v>
      </c>
      <c r="H95" s="6">
        <v>57</v>
      </c>
      <c r="I95" s="12"/>
      <c r="J95" s="12"/>
      <c r="K95" s="12"/>
      <c r="L95" s="13"/>
      <c r="M95"/>
    </row>
    <row r="96" spans="2:13">
      <c r="B96" s="6">
        <v>58</v>
      </c>
      <c r="C96" s="7" t="s">
        <v>282</v>
      </c>
      <c r="D96" s="7" t="s">
        <v>385</v>
      </c>
      <c r="E96" s="7" t="s">
        <v>6</v>
      </c>
      <c r="F96" s="66">
        <v>41671</v>
      </c>
      <c r="H96" s="6">
        <v>58</v>
      </c>
      <c r="I96" s="12"/>
      <c r="J96" s="12"/>
      <c r="K96" s="12"/>
      <c r="L96" s="13"/>
      <c r="M96"/>
    </row>
    <row r="97" spans="2:13">
      <c r="B97" s="6">
        <v>59</v>
      </c>
      <c r="C97" s="7" t="s">
        <v>282</v>
      </c>
      <c r="D97" s="7" t="s">
        <v>386</v>
      </c>
      <c r="E97" s="7" t="s">
        <v>5</v>
      </c>
      <c r="F97" s="66">
        <v>41671</v>
      </c>
      <c r="H97" s="6">
        <v>59</v>
      </c>
      <c r="I97" s="12"/>
      <c r="J97" s="12"/>
      <c r="K97" s="12"/>
      <c r="L97" s="13"/>
      <c r="M97"/>
    </row>
    <row r="98" spans="2:13">
      <c r="B98" s="6">
        <v>60</v>
      </c>
      <c r="C98" s="7" t="s">
        <v>304</v>
      </c>
      <c r="D98" s="7" t="s">
        <v>387</v>
      </c>
      <c r="E98" s="7" t="s">
        <v>6</v>
      </c>
      <c r="F98" s="66">
        <v>41671</v>
      </c>
      <c r="H98" s="6">
        <v>60</v>
      </c>
      <c r="I98" s="12"/>
      <c r="J98" s="12"/>
      <c r="K98" s="12"/>
      <c r="L98" s="13"/>
      <c r="M98"/>
    </row>
    <row r="99" spans="2:13">
      <c r="B99" s="6">
        <v>61</v>
      </c>
      <c r="C99" s="7" t="s">
        <v>304</v>
      </c>
      <c r="D99" s="7" t="s">
        <v>388</v>
      </c>
      <c r="E99" s="7" t="s">
        <v>6</v>
      </c>
      <c r="F99" s="66">
        <v>41671</v>
      </c>
      <c r="H99" s="6">
        <v>61</v>
      </c>
      <c r="I99" s="12"/>
      <c r="J99" s="12"/>
      <c r="K99" s="12"/>
      <c r="L99" s="13"/>
      <c r="M99"/>
    </row>
    <row r="100" spans="2:13">
      <c r="B100" s="6">
        <v>62</v>
      </c>
      <c r="C100" s="7" t="s">
        <v>304</v>
      </c>
      <c r="D100" s="7" t="s">
        <v>389</v>
      </c>
      <c r="E100" s="7" t="s">
        <v>5</v>
      </c>
      <c r="F100" s="66">
        <v>41671</v>
      </c>
      <c r="H100" s="6">
        <v>62</v>
      </c>
      <c r="I100" s="12"/>
      <c r="J100" s="12"/>
      <c r="K100" s="12"/>
      <c r="L100" s="13"/>
      <c r="M100"/>
    </row>
    <row r="101" spans="2:13">
      <c r="B101" s="6">
        <v>63</v>
      </c>
      <c r="C101" s="7" t="s">
        <v>304</v>
      </c>
      <c r="D101" s="7" t="s">
        <v>390</v>
      </c>
      <c r="E101" s="7" t="s">
        <v>6</v>
      </c>
      <c r="F101" s="66">
        <v>41671</v>
      </c>
      <c r="H101" s="6">
        <v>63</v>
      </c>
      <c r="I101" s="12"/>
      <c r="J101" s="12"/>
      <c r="K101" s="12"/>
      <c r="L101" s="13"/>
      <c r="M101"/>
    </row>
    <row r="102" spans="2:13">
      <c r="B102" s="6">
        <v>64</v>
      </c>
      <c r="C102" s="7" t="s">
        <v>304</v>
      </c>
      <c r="D102" s="7" t="s">
        <v>391</v>
      </c>
      <c r="E102" s="7" t="s">
        <v>6</v>
      </c>
      <c r="F102" s="66">
        <v>41671</v>
      </c>
      <c r="H102" s="6">
        <v>64</v>
      </c>
      <c r="I102" s="12"/>
      <c r="J102" s="12"/>
      <c r="K102" s="12"/>
      <c r="L102" s="13"/>
      <c r="M102"/>
    </row>
    <row r="103" spans="2:13">
      <c r="B103" s="6">
        <v>65</v>
      </c>
      <c r="C103" s="7" t="s">
        <v>304</v>
      </c>
      <c r="D103" s="7" t="s">
        <v>308</v>
      </c>
      <c r="E103" s="7" t="s">
        <v>24</v>
      </c>
      <c r="F103" s="66">
        <v>41671</v>
      </c>
      <c r="H103" s="6">
        <v>65</v>
      </c>
      <c r="I103" s="12"/>
      <c r="J103" s="12"/>
      <c r="K103" s="12"/>
      <c r="L103" s="13"/>
      <c r="M103"/>
    </row>
    <row r="104" spans="2:13">
      <c r="B104" s="6">
        <v>66</v>
      </c>
      <c r="C104" s="7" t="s">
        <v>304</v>
      </c>
      <c r="D104" s="7" t="s">
        <v>392</v>
      </c>
      <c r="E104" s="7" t="s">
        <v>5</v>
      </c>
      <c r="F104" s="66">
        <v>41671</v>
      </c>
      <c r="H104" s="6">
        <v>66</v>
      </c>
      <c r="I104" s="12"/>
      <c r="J104" s="12"/>
      <c r="K104" s="12"/>
      <c r="L104" s="13"/>
      <c r="M104"/>
    </row>
    <row r="105" spans="2:13">
      <c r="B105" s="6">
        <v>67</v>
      </c>
      <c r="C105" s="7" t="s">
        <v>304</v>
      </c>
      <c r="D105" s="7" t="s">
        <v>393</v>
      </c>
      <c r="E105" s="7" t="s">
        <v>15</v>
      </c>
      <c r="F105" s="66">
        <v>41671</v>
      </c>
      <c r="H105" s="6">
        <v>67</v>
      </c>
      <c r="I105" s="12"/>
      <c r="J105" s="12"/>
      <c r="K105" s="12"/>
      <c r="L105" s="13"/>
      <c r="M105"/>
    </row>
    <row r="106" spans="2:13">
      <c r="B106" s="6">
        <v>68</v>
      </c>
      <c r="C106" s="7" t="s">
        <v>304</v>
      </c>
      <c r="D106" s="7" t="s">
        <v>394</v>
      </c>
      <c r="E106" s="7" t="s">
        <v>24</v>
      </c>
      <c r="F106" s="66">
        <v>41671</v>
      </c>
      <c r="H106" s="6">
        <v>68</v>
      </c>
      <c r="I106" s="12"/>
      <c r="J106" s="12"/>
      <c r="K106" s="12"/>
      <c r="L106" s="13"/>
      <c r="M106"/>
    </row>
    <row r="107" spans="2:13">
      <c r="B107" s="6">
        <v>69</v>
      </c>
      <c r="C107" s="7" t="s">
        <v>304</v>
      </c>
      <c r="D107" s="7" t="s">
        <v>395</v>
      </c>
      <c r="E107" s="7" t="s">
        <v>5</v>
      </c>
      <c r="F107" s="66">
        <v>41671</v>
      </c>
      <c r="H107" s="6">
        <v>69</v>
      </c>
      <c r="I107" s="12"/>
      <c r="J107" s="12"/>
      <c r="K107" s="12"/>
      <c r="L107" s="13"/>
      <c r="M107"/>
    </row>
    <row r="108" spans="2:13">
      <c r="B108" s="6">
        <v>70</v>
      </c>
      <c r="C108" s="7" t="s">
        <v>327</v>
      </c>
      <c r="D108" s="7" t="s">
        <v>396</v>
      </c>
      <c r="E108" s="7" t="s">
        <v>5</v>
      </c>
      <c r="F108" s="66">
        <v>41671</v>
      </c>
      <c r="H108" s="6">
        <v>70</v>
      </c>
      <c r="I108" s="12"/>
      <c r="J108" s="12"/>
      <c r="K108" s="12"/>
      <c r="L108" s="13"/>
      <c r="M108"/>
    </row>
    <row r="109" spans="2:13">
      <c r="B109" s="6">
        <v>71</v>
      </c>
      <c r="C109" s="7" t="s">
        <v>327</v>
      </c>
      <c r="D109" s="7" t="s">
        <v>397</v>
      </c>
      <c r="E109" s="7" t="s">
        <v>5</v>
      </c>
      <c r="F109" s="66">
        <v>41671</v>
      </c>
      <c r="M109"/>
    </row>
    <row r="110" spans="2:13">
      <c r="B110" s="6">
        <v>72</v>
      </c>
      <c r="C110" s="7" t="s">
        <v>327</v>
      </c>
      <c r="D110" s="7" t="s">
        <v>398</v>
      </c>
      <c r="E110" s="7" t="s">
        <v>27</v>
      </c>
      <c r="F110" s="66">
        <v>41671</v>
      </c>
      <c r="M110"/>
    </row>
    <row r="111" spans="2:13">
      <c r="B111" s="6">
        <v>73</v>
      </c>
      <c r="C111" s="7" t="s">
        <v>327</v>
      </c>
      <c r="D111" s="7" t="s">
        <v>399</v>
      </c>
      <c r="E111" s="7" t="s">
        <v>5</v>
      </c>
      <c r="F111" s="66">
        <v>41671</v>
      </c>
      <c r="M111"/>
    </row>
    <row r="112" spans="2:13">
      <c r="B112" s="6">
        <v>74</v>
      </c>
      <c r="C112" s="7" t="s">
        <v>327</v>
      </c>
      <c r="D112" s="7" t="s">
        <v>400</v>
      </c>
      <c r="E112" s="7" t="s">
        <v>5</v>
      </c>
      <c r="F112" s="66">
        <v>41671</v>
      </c>
      <c r="M112"/>
    </row>
    <row r="113" spans="2:13">
      <c r="B113" s="6">
        <v>75</v>
      </c>
      <c r="C113" s="7" t="s">
        <v>327</v>
      </c>
      <c r="D113" s="7" t="s">
        <v>348</v>
      </c>
      <c r="E113" s="7" t="s">
        <v>5</v>
      </c>
      <c r="F113" s="66">
        <v>41671</v>
      </c>
      <c r="M113"/>
    </row>
    <row r="114" spans="2:13">
      <c r="B114" s="6">
        <v>76</v>
      </c>
      <c r="C114" s="7" t="s">
        <v>327</v>
      </c>
      <c r="D114" s="7" t="s">
        <v>332</v>
      </c>
      <c r="E114" s="7" t="s">
        <v>24</v>
      </c>
      <c r="F114" s="66">
        <v>41671</v>
      </c>
      <c r="M114"/>
    </row>
    <row r="115" spans="2:13">
      <c r="B115" s="6">
        <v>77</v>
      </c>
      <c r="C115" s="7" t="s">
        <v>327</v>
      </c>
      <c r="D115" s="7" t="s">
        <v>401</v>
      </c>
      <c r="E115" s="7" t="s">
        <v>5</v>
      </c>
      <c r="F115" s="66">
        <v>41671</v>
      </c>
      <c r="M115"/>
    </row>
    <row r="116" spans="2:13">
      <c r="B116" s="6">
        <v>78</v>
      </c>
      <c r="C116" s="7" t="s">
        <v>327</v>
      </c>
      <c r="D116" s="7" t="s">
        <v>402</v>
      </c>
      <c r="E116" s="7" t="s">
        <v>5</v>
      </c>
      <c r="F116" s="66">
        <v>41671</v>
      </c>
      <c r="M116"/>
    </row>
    <row r="117" spans="2:13">
      <c r="B117" s="6">
        <v>79</v>
      </c>
      <c r="C117" s="7" t="s">
        <v>327</v>
      </c>
      <c r="D117" s="7" t="s">
        <v>403</v>
      </c>
      <c r="E117" s="7" t="s">
        <v>5</v>
      </c>
      <c r="F117" s="66">
        <v>41671</v>
      </c>
      <c r="M117"/>
    </row>
    <row r="118" spans="2:13">
      <c r="B118" s="6">
        <v>80</v>
      </c>
      <c r="C118" s="7" t="s">
        <v>327</v>
      </c>
      <c r="D118" s="7" t="s">
        <v>404</v>
      </c>
      <c r="E118" s="7" t="s">
        <v>5</v>
      </c>
      <c r="F118" s="66">
        <v>41671</v>
      </c>
      <c r="M118"/>
    </row>
    <row r="119" spans="2:13">
      <c r="B119" s="6">
        <v>81</v>
      </c>
      <c r="C119" s="71">
        <v>20140220</v>
      </c>
      <c r="D119" s="71">
        <v>13527820538</v>
      </c>
      <c r="E119" s="71" t="s">
        <v>5</v>
      </c>
      <c r="F119" s="66">
        <v>41671</v>
      </c>
      <c r="M119"/>
    </row>
    <row r="120" spans="2:13">
      <c r="B120" s="6">
        <v>82</v>
      </c>
      <c r="C120" s="71">
        <v>20140220</v>
      </c>
      <c r="D120" s="71">
        <v>15986492501</v>
      </c>
      <c r="E120" s="71" t="s">
        <v>5</v>
      </c>
      <c r="F120" s="66">
        <v>41671</v>
      </c>
      <c r="M120"/>
    </row>
    <row r="121" spans="2:13">
      <c r="B121" s="6">
        <v>83</v>
      </c>
      <c r="C121" s="71">
        <v>20140220</v>
      </c>
      <c r="D121" s="71">
        <v>13781825104</v>
      </c>
      <c r="E121" s="71" t="s">
        <v>30</v>
      </c>
      <c r="F121" s="66">
        <v>41671</v>
      </c>
      <c r="M121"/>
    </row>
    <row r="122" spans="2:13">
      <c r="B122" s="6">
        <v>84</v>
      </c>
      <c r="C122" s="71">
        <v>20140220</v>
      </c>
      <c r="D122" s="71">
        <v>13631816361</v>
      </c>
      <c r="E122" s="71" t="s">
        <v>5</v>
      </c>
      <c r="F122" s="66">
        <v>41671</v>
      </c>
      <c r="M122"/>
    </row>
    <row r="123" spans="2:13">
      <c r="B123" s="6">
        <v>85</v>
      </c>
      <c r="C123" s="71">
        <v>20140220</v>
      </c>
      <c r="D123" s="71">
        <v>15022483231</v>
      </c>
      <c r="E123" s="71" t="s">
        <v>24</v>
      </c>
      <c r="F123" s="66">
        <v>41671</v>
      </c>
      <c r="M123"/>
    </row>
    <row r="124" spans="2:13">
      <c r="B124" s="6">
        <v>86</v>
      </c>
      <c r="C124" s="71">
        <v>20140220</v>
      </c>
      <c r="D124" s="71">
        <v>15002777627</v>
      </c>
      <c r="E124" s="71" t="s">
        <v>28</v>
      </c>
      <c r="F124" s="66">
        <v>41671</v>
      </c>
      <c r="M124"/>
    </row>
    <row r="125" spans="2:13">
      <c r="B125" s="6">
        <v>87</v>
      </c>
      <c r="C125" s="71">
        <v>20140220</v>
      </c>
      <c r="D125" s="71">
        <v>18319378826</v>
      </c>
      <c r="E125" s="71" t="s">
        <v>5</v>
      </c>
      <c r="F125" s="66">
        <v>41671</v>
      </c>
      <c r="M125"/>
    </row>
    <row r="126" spans="2:13">
      <c r="B126" s="6">
        <v>88</v>
      </c>
      <c r="C126" s="71">
        <v>20140220</v>
      </c>
      <c r="D126" s="71">
        <v>15876419285</v>
      </c>
      <c r="E126" s="71" t="s">
        <v>5</v>
      </c>
      <c r="F126" s="66">
        <v>41671</v>
      </c>
      <c r="M126"/>
    </row>
    <row r="127" spans="2:13">
      <c r="B127" s="6">
        <v>89</v>
      </c>
      <c r="C127" s="71">
        <v>20140220</v>
      </c>
      <c r="D127" s="71">
        <v>13822074284</v>
      </c>
      <c r="E127" s="71" t="s">
        <v>5</v>
      </c>
      <c r="F127" s="66">
        <v>41671</v>
      </c>
      <c r="M127"/>
    </row>
    <row r="128" spans="2:13">
      <c r="B128" s="6">
        <v>90</v>
      </c>
      <c r="C128" s="71">
        <v>20140220</v>
      </c>
      <c r="D128" s="71">
        <v>15118919029</v>
      </c>
      <c r="E128" s="71" t="s">
        <v>5</v>
      </c>
      <c r="F128" s="66">
        <v>41671</v>
      </c>
      <c r="M128"/>
    </row>
    <row r="129" spans="2:13">
      <c r="B129" s="6">
        <v>91</v>
      </c>
      <c r="C129" s="71">
        <v>20140220</v>
      </c>
      <c r="D129" s="71">
        <v>13580162751</v>
      </c>
      <c r="E129" s="71" t="s">
        <v>5</v>
      </c>
      <c r="F129" s="66">
        <v>41671</v>
      </c>
      <c r="M129"/>
    </row>
    <row r="130" spans="2:13">
      <c r="B130" s="6">
        <v>92</v>
      </c>
      <c r="C130" s="71">
        <v>20140220</v>
      </c>
      <c r="D130" s="71">
        <v>13920328691</v>
      </c>
      <c r="E130" s="71" t="s">
        <v>24</v>
      </c>
      <c r="F130" s="66">
        <v>41671</v>
      </c>
      <c r="M130"/>
    </row>
    <row r="131" spans="2:13">
      <c r="B131" s="6">
        <v>93</v>
      </c>
      <c r="C131" s="71">
        <v>20140220</v>
      </c>
      <c r="D131" s="71">
        <v>13413277468</v>
      </c>
      <c r="E131" s="71" t="s">
        <v>5</v>
      </c>
      <c r="F131" s="66">
        <v>41671</v>
      </c>
      <c r="M131"/>
    </row>
    <row r="132" spans="2:13" ht="14.25" thickBot="1">
      <c r="B132" s="6">
        <v>94</v>
      </c>
      <c r="C132" s="71">
        <v>20140220</v>
      </c>
      <c r="D132" s="71">
        <v>13650667191</v>
      </c>
      <c r="E132" s="71" t="s">
        <v>5</v>
      </c>
      <c r="F132" s="66">
        <v>41671</v>
      </c>
      <c r="M132"/>
    </row>
    <row r="133" spans="2:13" ht="14.25" thickBot="1">
      <c r="B133" s="6">
        <v>95</v>
      </c>
      <c r="C133" s="112">
        <v>20140221</v>
      </c>
      <c r="D133" s="112">
        <v>13640787897</v>
      </c>
      <c r="E133" s="116" t="s">
        <v>5</v>
      </c>
      <c r="F133" s="102">
        <v>41672</v>
      </c>
      <c r="M133"/>
    </row>
    <row r="134" spans="2:13" ht="14.25" thickBot="1">
      <c r="B134" s="6">
        <v>96</v>
      </c>
      <c r="C134" s="110">
        <v>20140221</v>
      </c>
      <c r="D134" s="110">
        <v>15822801470</v>
      </c>
      <c r="E134" s="114" t="s">
        <v>24</v>
      </c>
      <c r="F134" s="102">
        <v>41673</v>
      </c>
      <c r="M134"/>
    </row>
    <row r="135" spans="2:13" ht="14.25" thickBot="1">
      <c r="B135" s="6">
        <v>97</v>
      </c>
      <c r="C135" s="109">
        <v>20140221</v>
      </c>
      <c r="D135" s="109">
        <v>15975223541</v>
      </c>
      <c r="E135" s="113" t="s">
        <v>5</v>
      </c>
      <c r="F135" s="102">
        <v>41674</v>
      </c>
      <c r="M135"/>
    </row>
    <row r="136" spans="2:13" ht="14.25" thickBot="1">
      <c r="B136" s="6">
        <v>98</v>
      </c>
      <c r="C136" s="110">
        <v>20140221</v>
      </c>
      <c r="D136" s="110">
        <v>13662211572</v>
      </c>
      <c r="E136" s="114" t="s">
        <v>5</v>
      </c>
      <c r="F136" s="102">
        <v>41675</v>
      </c>
      <c r="M136"/>
    </row>
    <row r="137" spans="2:13" ht="14.25" thickBot="1">
      <c r="B137" s="6">
        <v>99</v>
      </c>
      <c r="C137" s="109">
        <v>20140221</v>
      </c>
      <c r="D137" s="109">
        <v>13702126458</v>
      </c>
      <c r="E137" s="113" t="s">
        <v>24</v>
      </c>
      <c r="F137" s="102">
        <v>41676</v>
      </c>
      <c r="M137"/>
    </row>
    <row r="138" spans="2:13" ht="14.25" thickBot="1">
      <c r="B138" s="6">
        <v>100</v>
      </c>
      <c r="C138" s="110">
        <v>20140221</v>
      </c>
      <c r="D138" s="110">
        <v>18820441661</v>
      </c>
      <c r="E138" s="114" t="s">
        <v>5</v>
      </c>
      <c r="F138" s="102">
        <v>41677</v>
      </c>
      <c r="M138"/>
    </row>
    <row r="139" spans="2:13" ht="14.25" thickBot="1">
      <c r="B139" s="6">
        <v>101</v>
      </c>
      <c r="C139" s="109">
        <v>20140221</v>
      </c>
      <c r="D139" s="109">
        <v>13726900105</v>
      </c>
      <c r="E139" s="113" t="s">
        <v>5</v>
      </c>
      <c r="F139" s="102">
        <v>41678</v>
      </c>
      <c r="M139"/>
    </row>
    <row r="140" spans="2:13" ht="14.25" thickBot="1">
      <c r="B140" s="6">
        <v>102</v>
      </c>
      <c r="C140" s="110">
        <v>20140221</v>
      </c>
      <c r="D140" s="110">
        <v>13654734289</v>
      </c>
      <c r="E140" s="114" t="s">
        <v>16</v>
      </c>
      <c r="F140" s="102">
        <v>41679</v>
      </c>
      <c r="M140"/>
    </row>
    <row r="141" spans="2:13" ht="14.25" thickBot="1">
      <c r="B141" s="6">
        <v>103</v>
      </c>
      <c r="C141" s="109">
        <v>20140221</v>
      </c>
      <c r="D141" s="109">
        <v>13425654923</v>
      </c>
      <c r="E141" s="113" t="s">
        <v>5</v>
      </c>
      <c r="F141" s="102">
        <v>41680</v>
      </c>
      <c r="M141"/>
    </row>
    <row r="142" spans="2:13" ht="14.25" thickBot="1">
      <c r="B142" s="6">
        <v>104</v>
      </c>
      <c r="C142" s="110">
        <v>20140221</v>
      </c>
      <c r="D142" s="110">
        <v>15816617217</v>
      </c>
      <c r="E142" s="114" t="s">
        <v>5</v>
      </c>
      <c r="F142" s="102">
        <v>41681</v>
      </c>
      <c r="M142"/>
    </row>
    <row r="143" spans="2:13" ht="14.25" thickBot="1">
      <c r="B143" s="6">
        <v>105</v>
      </c>
      <c r="C143" s="109">
        <v>20140221</v>
      </c>
      <c r="D143" s="109">
        <v>18269250895</v>
      </c>
      <c r="E143" s="113" t="s">
        <v>6</v>
      </c>
      <c r="F143" s="102">
        <v>41682</v>
      </c>
      <c r="M143"/>
    </row>
    <row r="144" spans="2:13" ht="14.25" thickBot="1">
      <c r="B144" s="6">
        <v>106</v>
      </c>
      <c r="C144" s="109">
        <v>20140221</v>
      </c>
      <c r="D144" s="109">
        <v>13411240827</v>
      </c>
      <c r="E144" s="113" t="s">
        <v>5</v>
      </c>
      <c r="F144" s="102">
        <v>41683</v>
      </c>
      <c r="M144"/>
    </row>
    <row r="145" spans="2:13" ht="14.25" thickBot="1">
      <c r="B145" s="6">
        <v>107</v>
      </c>
      <c r="C145" s="110">
        <v>20140221</v>
      </c>
      <c r="D145" s="110">
        <v>13476787865</v>
      </c>
      <c r="E145" s="114" t="s">
        <v>28</v>
      </c>
      <c r="F145" s="102">
        <v>41684</v>
      </c>
      <c r="M145"/>
    </row>
    <row r="146" spans="2:13" ht="14.25" thickBot="1">
      <c r="B146" s="6">
        <v>108</v>
      </c>
      <c r="C146" s="110">
        <v>20140222</v>
      </c>
      <c r="D146" s="110">
        <v>15913552587</v>
      </c>
      <c r="E146" s="114" t="s">
        <v>5</v>
      </c>
      <c r="F146" s="102">
        <v>41685</v>
      </c>
      <c r="M146"/>
    </row>
    <row r="147" spans="2:13" ht="14.25" thickBot="1">
      <c r="B147" s="6">
        <v>109</v>
      </c>
      <c r="C147" s="110">
        <v>20140222</v>
      </c>
      <c r="D147" s="110">
        <v>13580299108</v>
      </c>
      <c r="E147" s="114" t="s">
        <v>5</v>
      </c>
      <c r="F147" s="102">
        <v>41686</v>
      </c>
      <c r="M147"/>
    </row>
    <row r="148" spans="2:13" ht="14.25" thickBot="1">
      <c r="B148" s="6">
        <v>110</v>
      </c>
      <c r="C148" s="109">
        <v>20140222</v>
      </c>
      <c r="D148" s="109">
        <v>15002284970</v>
      </c>
      <c r="E148" s="113" t="s">
        <v>24</v>
      </c>
      <c r="F148" s="102">
        <v>41687</v>
      </c>
      <c r="M148"/>
    </row>
    <row r="149" spans="2:13" ht="14.25" thickBot="1">
      <c r="B149" s="6">
        <v>111</v>
      </c>
      <c r="C149" s="110">
        <v>20140222</v>
      </c>
      <c r="D149" s="110">
        <v>15907590247</v>
      </c>
      <c r="E149" s="114" t="s">
        <v>5</v>
      </c>
      <c r="F149" s="102">
        <v>41688</v>
      </c>
      <c r="M149"/>
    </row>
    <row r="150" spans="2:13" ht="14.25" thickBot="1">
      <c r="B150" s="6">
        <v>112</v>
      </c>
      <c r="C150" s="110">
        <v>20140222</v>
      </c>
      <c r="D150" s="110">
        <v>15191596322</v>
      </c>
      <c r="E150" s="114" t="s">
        <v>21</v>
      </c>
      <c r="F150" s="102">
        <v>41689</v>
      </c>
      <c r="M150"/>
    </row>
    <row r="151" spans="2:13" ht="14.25" thickBot="1">
      <c r="B151" s="6">
        <v>113</v>
      </c>
      <c r="C151" s="109">
        <v>20140222</v>
      </c>
      <c r="D151" s="109">
        <v>13825470274</v>
      </c>
      <c r="E151" s="113" t="s">
        <v>5</v>
      </c>
      <c r="F151" s="102">
        <v>41690</v>
      </c>
      <c r="M151"/>
    </row>
    <row r="152" spans="2:13" ht="14.25" thickBot="1">
      <c r="B152" s="6">
        <v>114</v>
      </c>
      <c r="C152" s="110">
        <v>20140222</v>
      </c>
      <c r="D152" s="110">
        <v>13920624363</v>
      </c>
      <c r="E152" s="114" t="s">
        <v>24</v>
      </c>
      <c r="F152" s="102">
        <v>41691</v>
      </c>
      <c r="M152"/>
    </row>
    <row r="153" spans="2:13" ht="14.25" thickBot="1">
      <c r="B153" s="6">
        <v>115</v>
      </c>
      <c r="C153" s="110">
        <v>20140222</v>
      </c>
      <c r="D153" s="110">
        <v>13471402042</v>
      </c>
      <c r="E153" s="114" t="s">
        <v>6</v>
      </c>
      <c r="F153" s="102">
        <v>41692</v>
      </c>
      <c r="M153"/>
    </row>
    <row r="154" spans="2:13" ht="14.25" thickBot="1">
      <c r="B154" s="6">
        <v>116</v>
      </c>
      <c r="C154" s="109">
        <v>20140222</v>
      </c>
      <c r="D154" s="109">
        <v>13420518233</v>
      </c>
      <c r="E154" s="113" t="s">
        <v>5</v>
      </c>
      <c r="F154" s="102">
        <v>41693</v>
      </c>
      <c r="M154"/>
    </row>
    <row r="155" spans="2:13" ht="14.25" thickBot="1">
      <c r="B155" s="98">
        <v>117</v>
      </c>
      <c r="C155" s="110">
        <v>20140222</v>
      </c>
      <c r="D155" s="110">
        <v>15878729043</v>
      </c>
      <c r="E155" s="114" t="s">
        <v>6</v>
      </c>
      <c r="F155" s="102">
        <v>41694</v>
      </c>
    </row>
    <row r="156" spans="2:13" ht="14.25" thickBot="1">
      <c r="B156" s="98">
        <v>118</v>
      </c>
      <c r="C156" s="109">
        <v>20140222</v>
      </c>
      <c r="D156" s="109">
        <v>13556077757</v>
      </c>
      <c r="E156" s="113" t="s">
        <v>5</v>
      </c>
      <c r="F156" s="102">
        <v>41695</v>
      </c>
    </row>
    <row r="157" spans="2:13" ht="14.25" thickBot="1">
      <c r="B157" s="98">
        <v>119</v>
      </c>
      <c r="C157" s="110">
        <v>20140222</v>
      </c>
      <c r="D157" s="110">
        <v>15922260204</v>
      </c>
      <c r="E157" s="114" t="s">
        <v>24</v>
      </c>
      <c r="F157" s="102">
        <v>41640</v>
      </c>
    </row>
    <row r="158" spans="2:13" ht="14.25" thickBot="1">
      <c r="B158" s="98">
        <v>120</v>
      </c>
      <c r="C158" s="109">
        <v>20140222</v>
      </c>
      <c r="D158" s="109">
        <v>13626677657</v>
      </c>
      <c r="E158" s="113" t="s">
        <v>27</v>
      </c>
      <c r="F158" s="102">
        <v>41695</v>
      </c>
    </row>
    <row r="159" spans="2:13" ht="14.25" thickBot="1">
      <c r="B159" s="98">
        <v>121</v>
      </c>
      <c r="C159" s="110">
        <v>20140222</v>
      </c>
      <c r="D159" s="110">
        <v>15919301907</v>
      </c>
      <c r="E159" s="114" t="s">
        <v>5</v>
      </c>
      <c r="F159" s="102">
        <v>41695</v>
      </c>
    </row>
    <row r="160" spans="2:13" ht="14.25" thickBot="1">
      <c r="B160" s="98">
        <v>122</v>
      </c>
      <c r="C160" s="109">
        <v>20140222</v>
      </c>
      <c r="D160" s="109">
        <v>13450451686</v>
      </c>
      <c r="E160" s="113" t="s">
        <v>5</v>
      </c>
      <c r="F160" s="102">
        <v>41695</v>
      </c>
    </row>
    <row r="161" spans="2:6" ht="14.25" thickBot="1">
      <c r="B161" s="98">
        <v>123</v>
      </c>
      <c r="C161" s="109">
        <v>20140222</v>
      </c>
      <c r="D161" s="109">
        <v>18312137796</v>
      </c>
      <c r="E161" s="113" t="s">
        <v>5</v>
      </c>
      <c r="F161" s="102">
        <v>41695</v>
      </c>
    </row>
    <row r="162" spans="2:6" ht="14.25" thickBot="1">
      <c r="B162" s="98">
        <v>124</v>
      </c>
      <c r="C162" s="109">
        <v>20140222</v>
      </c>
      <c r="D162" s="109">
        <v>18376293523</v>
      </c>
      <c r="E162" s="113" t="s">
        <v>6</v>
      </c>
      <c r="F162" s="102">
        <v>41695</v>
      </c>
    </row>
    <row r="163" spans="2:6" ht="14.25" thickBot="1">
      <c r="B163" s="98">
        <v>125</v>
      </c>
      <c r="C163" s="110">
        <v>20140223</v>
      </c>
      <c r="D163" s="110">
        <v>13789629848</v>
      </c>
      <c r="E163" s="114" t="s">
        <v>16</v>
      </c>
      <c r="F163" s="102">
        <v>41695</v>
      </c>
    </row>
    <row r="164" spans="2:6" ht="14.25" thickBot="1">
      <c r="B164" s="98">
        <v>126</v>
      </c>
      <c r="C164" s="109">
        <v>20140223</v>
      </c>
      <c r="D164" s="109">
        <v>13978933115</v>
      </c>
      <c r="E164" s="113" t="s">
        <v>6</v>
      </c>
      <c r="F164" s="102">
        <v>41695</v>
      </c>
    </row>
    <row r="165" spans="2:6" ht="14.25" thickBot="1">
      <c r="B165" s="98">
        <v>127</v>
      </c>
      <c r="C165" s="110">
        <v>20140223</v>
      </c>
      <c r="D165" s="110">
        <v>18819863802</v>
      </c>
      <c r="E165" s="114" t="s">
        <v>5</v>
      </c>
      <c r="F165" s="102">
        <v>41695</v>
      </c>
    </row>
    <row r="166" spans="2:6" ht="14.25" thickBot="1">
      <c r="B166" s="98">
        <v>128</v>
      </c>
      <c r="C166" s="109">
        <v>20140223</v>
      </c>
      <c r="D166" s="109">
        <v>13635149314</v>
      </c>
      <c r="E166" s="113" t="s">
        <v>6</v>
      </c>
      <c r="F166" s="102">
        <v>41695</v>
      </c>
    </row>
    <row r="167" spans="2:6" ht="14.25" thickBot="1">
      <c r="B167" s="98">
        <v>129</v>
      </c>
      <c r="C167" s="110">
        <v>20140223</v>
      </c>
      <c r="D167" s="110">
        <v>18722119692</v>
      </c>
      <c r="E167" s="114" t="s">
        <v>24</v>
      </c>
      <c r="F167" s="102">
        <v>41695</v>
      </c>
    </row>
    <row r="168" spans="2:6" ht="14.25" thickBot="1">
      <c r="B168" s="98">
        <v>130</v>
      </c>
      <c r="C168" s="109">
        <v>20140223</v>
      </c>
      <c r="D168" s="109">
        <v>13425863630</v>
      </c>
      <c r="E168" s="113" t="s">
        <v>5</v>
      </c>
      <c r="F168" s="102">
        <v>41695</v>
      </c>
    </row>
    <row r="169" spans="2:6" ht="14.25" thickBot="1">
      <c r="B169" s="98">
        <v>131</v>
      </c>
      <c r="C169" s="109">
        <v>20140223</v>
      </c>
      <c r="D169" s="109">
        <v>15177055357</v>
      </c>
      <c r="E169" s="113" t="s">
        <v>6</v>
      </c>
      <c r="F169" s="102">
        <v>41695</v>
      </c>
    </row>
    <row r="170" spans="2:6" ht="14.25" thickBot="1">
      <c r="B170" s="98">
        <v>132</v>
      </c>
      <c r="C170" s="110">
        <v>20140223</v>
      </c>
      <c r="D170" s="110">
        <v>13417166395</v>
      </c>
      <c r="E170" s="114" t="s">
        <v>5</v>
      </c>
      <c r="F170" s="102">
        <v>41695</v>
      </c>
    </row>
    <row r="171" spans="2:6" ht="14.25" thickBot="1">
      <c r="B171" s="98">
        <v>133</v>
      </c>
      <c r="C171" s="110">
        <v>20140223</v>
      </c>
      <c r="D171" s="110">
        <v>13822567101</v>
      </c>
      <c r="E171" s="114" t="s">
        <v>5</v>
      </c>
      <c r="F171" s="102">
        <v>41695</v>
      </c>
    </row>
    <row r="172" spans="2:6" ht="14.25" thickBot="1">
      <c r="B172" s="98">
        <v>134</v>
      </c>
      <c r="C172" s="109">
        <v>20140223</v>
      </c>
      <c r="D172" s="109">
        <v>13711720327</v>
      </c>
      <c r="E172" s="113" t="s">
        <v>5</v>
      </c>
      <c r="F172" s="102">
        <v>41695</v>
      </c>
    </row>
    <row r="173" spans="2:6" ht="14.25" thickBot="1">
      <c r="B173" s="98">
        <v>135</v>
      </c>
      <c r="C173" s="109">
        <v>20140223</v>
      </c>
      <c r="D173" s="109">
        <v>18357282090</v>
      </c>
      <c r="E173" s="113" t="s">
        <v>27</v>
      </c>
      <c r="F173" s="102">
        <v>41695</v>
      </c>
    </row>
    <row r="174" spans="2:6" ht="14.25" thickBot="1">
      <c r="B174" s="98">
        <v>136</v>
      </c>
      <c r="C174" s="110">
        <v>20140223</v>
      </c>
      <c r="D174" s="110">
        <v>15089459969</v>
      </c>
      <c r="E174" s="114" t="s">
        <v>5</v>
      </c>
      <c r="F174" s="102">
        <v>41695</v>
      </c>
    </row>
    <row r="175" spans="2:6" ht="14.25" thickBot="1">
      <c r="B175" s="98">
        <v>137</v>
      </c>
      <c r="C175" s="109">
        <v>20140223</v>
      </c>
      <c r="D175" s="109">
        <v>13825433010</v>
      </c>
      <c r="E175" s="113" t="s">
        <v>5</v>
      </c>
      <c r="F175" s="102">
        <v>41695</v>
      </c>
    </row>
    <row r="176" spans="2:6" ht="14.25" thickBot="1">
      <c r="B176" s="98">
        <v>138</v>
      </c>
      <c r="C176" s="110">
        <v>20140223</v>
      </c>
      <c r="D176" s="110">
        <v>13820833923</v>
      </c>
      <c r="E176" s="114" t="s">
        <v>24</v>
      </c>
      <c r="F176" s="102">
        <v>41695</v>
      </c>
    </row>
    <row r="177" spans="2:13" ht="14.25" thickBot="1">
      <c r="B177" s="98">
        <v>139</v>
      </c>
      <c r="C177" s="110">
        <v>20140223</v>
      </c>
      <c r="D177" s="110">
        <v>13592781263</v>
      </c>
      <c r="E177" s="114" t="s">
        <v>5</v>
      </c>
      <c r="F177" s="102">
        <v>41695</v>
      </c>
    </row>
    <row r="178" spans="2:13" ht="14.25" thickBot="1">
      <c r="B178" s="98">
        <v>140</v>
      </c>
      <c r="C178" s="109">
        <v>20140223</v>
      </c>
      <c r="D178" s="109">
        <v>13558158877</v>
      </c>
      <c r="E178" s="113" t="s">
        <v>6</v>
      </c>
      <c r="F178" s="102">
        <v>41695</v>
      </c>
    </row>
    <row r="179" spans="2:13" ht="14.25" thickBot="1">
      <c r="B179" s="98">
        <v>141</v>
      </c>
      <c r="C179" s="110">
        <v>20140223</v>
      </c>
      <c r="D179" s="110">
        <v>13543799725</v>
      </c>
      <c r="E179" s="114" t="s">
        <v>5</v>
      </c>
      <c r="F179" s="102">
        <v>41695</v>
      </c>
    </row>
    <row r="180" spans="2:13" ht="14.25" thickBot="1">
      <c r="B180" s="98">
        <v>142</v>
      </c>
      <c r="C180" s="109">
        <v>20140223</v>
      </c>
      <c r="D180" s="109">
        <v>13820475343</v>
      </c>
      <c r="E180" s="113" t="s">
        <v>24</v>
      </c>
      <c r="F180" s="102">
        <v>41695</v>
      </c>
    </row>
    <row r="181" spans="2:13" ht="14.25" thickBot="1">
      <c r="B181" s="98">
        <v>143</v>
      </c>
      <c r="C181" s="110">
        <v>20140223</v>
      </c>
      <c r="D181" s="110">
        <v>15219710199</v>
      </c>
      <c r="E181" s="114" t="s">
        <v>5</v>
      </c>
      <c r="F181" s="102">
        <v>41695</v>
      </c>
    </row>
    <row r="182" spans="2:13" ht="14.25" thickBot="1">
      <c r="B182" s="98">
        <v>144</v>
      </c>
      <c r="C182" s="109">
        <v>20140223</v>
      </c>
      <c r="D182" s="109">
        <v>13632475852</v>
      </c>
      <c r="E182" s="113" t="s">
        <v>5</v>
      </c>
      <c r="F182" s="102">
        <v>41695</v>
      </c>
    </row>
    <row r="183" spans="2:13" ht="14.25" thickBot="1">
      <c r="B183" s="98">
        <v>145</v>
      </c>
      <c r="C183" s="110">
        <v>20140223</v>
      </c>
      <c r="D183" s="110">
        <v>15812340838</v>
      </c>
      <c r="E183" s="114" t="s">
        <v>5</v>
      </c>
      <c r="F183" s="102">
        <v>41695</v>
      </c>
    </row>
    <row r="184" spans="2:13" ht="14.25" thickBot="1">
      <c r="B184" s="98">
        <v>146</v>
      </c>
      <c r="C184" s="109">
        <v>20140223</v>
      </c>
      <c r="D184" s="109">
        <v>13680446189</v>
      </c>
      <c r="E184" s="113" t="s">
        <v>5</v>
      </c>
      <c r="F184" s="102">
        <v>41695</v>
      </c>
    </row>
    <row r="185" spans="2:13" ht="14.25" thickBot="1">
      <c r="B185" s="98">
        <v>147</v>
      </c>
      <c r="C185" s="110">
        <v>20140223</v>
      </c>
      <c r="D185" s="110">
        <v>13680909341</v>
      </c>
      <c r="E185" s="114" t="s">
        <v>5</v>
      </c>
      <c r="F185" s="102">
        <v>41695</v>
      </c>
    </row>
    <row r="186" spans="2:13" ht="14.25" thickBot="1">
      <c r="B186" s="98">
        <v>148</v>
      </c>
      <c r="C186" s="111">
        <v>20140223</v>
      </c>
      <c r="D186" s="111">
        <v>18277457786</v>
      </c>
      <c r="E186" s="115" t="s">
        <v>6</v>
      </c>
      <c r="F186" s="102">
        <v>41695</v>
      </c>
    </row>
    <row r="187" spans="2:13" ht="14.25" thickBot="1">
      <c r="B187" s="98">
        <v>149</v>
      </c>
      <c r="C187" s="201">
        <v>20140224</v>
      </c>
      <c r="D187" s="201">
        <v>13410544604</v>
      </c>
      <c r="E187" s="201" t="s">
        <v>5</v>
      </c>
      <c r="F187" s="102">
        <v>41695</v>
      </c>
      <c r="L187" s="38"/>
      <c r="M187"/>
    </row>
    <row r="188" spans="2:13" ht="14.25" thickBot="1">
      <c r="B188" s="98">
        <v>150</v>
      </c>
      <c r="C188" s="201">
        <v>20140224</v>
      </c>
      <c r="D188" s="201">
        <v>13435785727</v>
      </c>
      <c r="E188" s="201" t="s">
        <v>5</v>
      </c>
      <c r="F188" s="102">
        <v>41695</v>
      </c>
      <c r="L188" s="38"/>
      <c r="M188"/>
    </row>
    <row r="189" spans="2:13" ht="14.25" thickBot="1">
      <c r="B189" s="98">
        <v>151</v>
      </c>
      <c r="C189" s="200">
        <v>20140224</v>
      </c>
      <c r="D189" s="200">
        <v>13527244551</v>
      </c>
      <c r="E189" s="200" t="s">
        <v>5</v>
      </c>
      <c r="F189" s="102">
        <v>41695</v>
      </c>
      <c r="L189" s="38"/>
      <c r="M189"/>
    </row>
    <row r="190" spans="2:13" ht="14.25" thickBot="1">
      <c r="B190" s="98">
        <v>152</v>
      </c>
      <c r="C190" s="201">
        <v>20140224</v>
      </c>
      <c r="D190" s="201">
        <v>13537119074</v>
      </c>
      <c r="E190" s="201" t="s">
        <v>5</v>
      </c>
      <c r="F190" s="102">
        <v>41695</v>
      </c>
      <c r="L190" s="38"/>
      <c r="M190"/>
    </row>
    <row r="191" spans="2:13" ht="14.25" thickBot="1">
      <c r="B191" s="98">
        <v>153</v>
      </c>
      <c r="C191" s="200">
        <v>20140224</v>
      </c>
      <c r="D191" s="200">
        <v>13556191326</v>
      </c>
      <c r="E191" s="200" t="s">
        <v>5</v>
      </c>
      <c r="F191" s="102">
        <v>41695</v>
      </c>
      <c r="L191" s="38"/>
      <c r="M191"/>
    </row>
    <row r="192" spans="2:13" ht="14.25" thickBot="1">
      <c r="B192" s="98">
        <v>154</v>
      </c>
      <c r="C192" s="201">
        <v>20140224</v>
      </c>
      <c r="D192" s="201">
        <v>13580946101</v>
      </c>
      <c r="E192" s="201" t="s">
        <v>5</v>
      </c>
      <c r="F192" s="102">
        <v>41695</v>
      </c>
      <c r="L192" s="38"/>
      <c r="M192"/>
    </row>
    <row r="193" spans="2:13" ht="14.25" thickBot="1">
      <c r="B193" s="98">
        <v>155</v>
      </c>
      <c r="C193" s="201">
        <v>20140224</v>
      </c>
      <c r="D193" s="201">
        <v>13620477851</v>
      </c>
      <c r="E193" s="201" t="s">
        <v>5</v>
      </c>
      <c r="F193" s="102">
        <v>41695</v>
      </c>
      <c r="L193" s="38"/>
      <c r="M193"/>
    </row>
    <row r="194" spans="2:13" ht="14.25" thickBot="1">
      <c r="B194" s="98">
        <v>156</v>
      </c>
      <c r="C194" s="200">
        <v>20140224</v>
      </c>
      <c r="D194" s="200">
        <v>13624962598</v>
      </c>
      <c r="E194" s="200" t="s">
        <v>15</v>
      </c>
      <c r="F194" s="102">
        <v>41695</v>
      </c>
      <c r="L194" s="38"/>
      <c r="M194"/>
    </row>
    <row r="195" spans="2:13" ht="14.25" thickBot="1">
      <c r="B195" s="98">
        <v>157</v>
      </c>
      <c r="C195" s="200">
        <v>20140224</v>
      </c>
      <c r="D195" s="200">
        <v>13670869794</v>
      </c>
      <c r="E195" s="200" t="s">
        <v>5</v>
      </c>
      <c r="F195" s="102">
        <v>41695</v>
      </c>
      <c r="L195" s="38"/>
      <c r="M195"/>
    </row>
    <row r="196" spans="2:13" ht="14.25" thickBot="1">
      <c r="B196" s="98">
        <v>158</v>
      </c>
      <c r="C196" s="202">
        <v>20140224</v>
      </c>
      <c r="D196" s="202">
        <v>13680063934</v>
      </c>
      <c r="E196" s="202" t="s">
        <v>5</v>
      </c>
      <c r="F196" s="102">
        <v>41695</v>
      </c>
      <c r="L196" s="38"/>
      <c r="M196"/>
    </row>
    <row r="197" spans="2:13" ht="14.25" thickBot="1">
      <c r="B197" s="98">
        <v>159</v>
      </c>
      <c r="C197" s="200">
        <v>20140224</v>
      </c>
      <c r="D197" s="200">
        <v>13682016197</v>
      </c>
      <c r="E197" s="200" t="s">
        <v>24</v>
      </c>
      <c r="F197" s="102">
        <v>41695</v>
      </c>
      <c r="L197" s="38"/>
      <c r="M197"/>
    </row>
    <row r="198" spans="2:13" ht="14.25" thickBot="1">
      <c r="B198" s="98">
        <v>160</v>
      </c>
      <c r="C198" s="200">
        <v>20140224</v>
      </c>
      <c r="D198" s="200">
        <v>13712442689</v>
      </c>
      <c r="E198" s="200" t="s">
        <v>5</v>
      </c>
      <c r="F198" s="102">
        <v>41695</v>
      </c>
      <c r="L198" s="38"/>
      <c r="M198"/>
    </row>
    <row r="199" spans="2:13" ht="14.25" thickBot="1">
      <c r="B199" s="98">
        <v>161</v>
      </c>
      <c r="C199" s="201">
        <v>20140224</v>
      </c>
      <c r="D199" s="201">
        <v>13724775559</v>
      </c>
      <c r="E199" s="201" t="s">
        <v>5</v>
      </c>
      <c r="F199" s="102">
        <v>41695</v>
      </c>
      <c r="L199" s="38"/>
      <c r="M199"/>
    </row>
    <row r="200" spans="2:13" ht="14.25" thickBot="1">
      <c r="B200" s="98">
        <v>162</v>
      </c>
      <c r="C200" s="200">
        <v>20140224</v>
      </c>
      <c r="D200" s="200">
        <v>13737261915</v>
      </c>
      <c r="E200" s="200" t="s">
        <v>6</v>
      </c>
      <c r="F200" s="102">
        <v>41695</v>
      </c>
      <c r="L200" s="38"/>
      <c r="M200"/>
    </row>
    <row r="201" spans="2:13" ht="14.25" thickBot="1">
      <c r="B201" s="98">
        <v>163</v>
      </c>
      <c r="C201" s="200">
        <v>20140224</v>
      </c>
      <c r="D201" s="200">
        <v>13750276871</v>
      </c>
      <c r="E201" s="204" t="s">
        <v>5</v>
      </c>
      <c r="F201" s="102">
        <v>41695</v>
      </c>
      <c r="L201" s="38"/>
      <c r="M201"/>
    </row>
    <row r="202" spans="2:13" ht="14.25" thickBot="1">
      <c r="B202" s="98">
        <v>164</v>
      </c>
      <c r="C202" s="201">
        <v>20140224</v>
      </c>
      <c r="D202" s="201">
        <v>13750290143</v>
      </c>
      <c r="E202" s="201" t="s">
        <v>5</v>
      </c>
      <c r="F202" s="102">
        <v>41695</v>
      </c>
      <c r="L202" s="38"/>
      <c r="M202"/>
    </row>
    <row r="203" spans="2:13" ht="14.25" thickBot="1">
      <c r="B203" s="98">
        <v>165</v>
      </c>
      <c r="C203" s="201">
        <v>20140224</v>
      </c>
      <c r="D203" s="201">
        <v>13751901556</v>
      </c>
      <c r="E203" s="201" t="s">
        <v>5</v>
      </c>
      <c r="F203" s="102">
        <v>41695</v>
      </c>
      <c r="L203" s="38"/>
      <c r="M203"/>
    </row>
    <row r="204" spans="2:13" ht="14.25" thickBot="1">
      <c r="B204" s="98">
        <v>166</v>
      </c>
      <c r="C204" s="200">
        <v>20140224</v>
      </c>
      <c r="D204" s="200">
        <v>13757057747</v>
      </c>
      <c r="E204" s="200" t="s">
        <v>27</v>
      </c>
      <c r="F204" s="102">
        <v>41695</v>
      </c>
      <c r="L204" s="38"/>
      <c r="M204"/>
    </row>
    <row r="205" spans="2:13" ht="14.25" thickBot="1">
      <c r="B205" s="98">
        <v>167</v>
      </c>
      <c r="C205" s="200">
        <v>20140224</v>
      </c>
      <c r="D205" s="200">
        <v>13790650681</v>
      </c>
      <c r="E205" s="200" t="s">
        <v>5</v>
      </c>
      <c r="F205" s="102">
        <v>41695</v>
      </c>
      <c r="L205" s="38"/>
      <c r="M205"/>
    </row>
    <row r="206" spans="2:13" ht="14.25" thickBot="1">
      <c r="B206" s="98">
        <v>168</v>
      </c>
      <c r="C206" s="200">
        <v>20140224</v>
      </c>
      <c r="D206" s="200">
        <v>13920438318</v>
      </c>
      <c r="E206" s="200" t="s">
        <v>24</v>
      </c>
      <c r="F206" s="102">
        <v>41695</v>
      </c>
      <c r="L206" s="38"/>
      <c r="M206"/>
    </row>
    <row r="207" spans="2:13" ht="14.25" thickBot="1">
      <c r="B207" s="98">
        <v>169</v>
      </c>
      <c r="C207" s="200">
        <v>20140224</v>
      </c>
      <c r="D207" s="200">
        <v>15042860458</v>
      </c>
      <c r="E207" s="200" t="s">
        <v>15</v>
      </c>
      <c r="F207" s="102">
        <v>41695</v>
      </c>
      <c r="L207" s="38"/>
      <c r="M207"/>
    </row>
    <row r="208" spans="2:13" ht="14.25" thickBot="1">
      <c r="B208" s="98">
        <v>170</v>
      </c>
      <c r="C208" s="200">
        <v>20140224</v>
      </c>
      <c r="D208" s="200">
        <v>15078563562</v>
      </c>
      <c r="E208" s="200" t="s">
        <v>6</v>
      </c>
      <c r="F208" s="102">
        <v>41695</v>
      </c>
      <c r="L208" s="38"/>
      <c r="M208"/>
    </row>
    <row r="209" spans="2:13" ht="14.25" thickBot="1">
      <c r="B209" s="98">
        <v>171</v>
      </c>
      <c r="C209" s="201">
        <v>20140224</v>
      </c>
      <c r="D209" s="201">
        <v>15119850986</v>
      </c>
      <c r="E209" s="201" t="s">
        <v>5</v>
      </c>
      <c r="F209" s="102">
        <v>41695</v>
      </c>
      <c r="L209" s="38"/>
      <c r="M209"/>
    </row>
    <row r="210" spans="2:13" ht="14.25" thickBot="1">
      <c r="B210" s="98">
        <v>172</v>
      </c>
      <c r="C210" s="201">
        <v>20140224</v>
      </c>
      <c r="D210" s="201">
        <v>15215886791</v>
      </c>
      <c r="E210" s="201" t="s">
        <v>27</v>
      </c>
      <c r="F210" s="102">
        <v>41695</v>
      </c>
      <c r="L210" s="38"/>
      <c r="M210"/>
    </row>
    <row r="211" spans="2:13" ht="14.25" thickBot="1">
      <c r="B211" s="98">
        <v>173</v>
      </c>
      <c r="C211" s="200">
        <v>20140224</v>
      </c>
      <c r="D211" s="200">
        <v>15766424929</v>
      </c>
      <c r="E211" s="200" t="s">
        <v>5</v>
      </c>
      <c r="F211" s="102">
        <v>41695</v>
      </c>
      <c r="L211" s="38"/>
      <c r="M211"/>
    </row>
    <row r="212" spans="2:13" ht="14.25" thickBot="1">
      <c r="B212" s="98">
        <v>174</v>
      </c>
      <c r="C212" s="200">
        <v>20140224</v>
      </c>
      <c r="D212" s="200">
        <v>15817605050</v>
      </c>
      <c r="E212" s="200" t="s">
        <v>5</v>
      </c>
      <c r="F212" s="102">
        <v>41695</v>
      </c>
      <c r="L212" s="38"/>
      <c r="M212"/>
    </row>
    <row r="213" spans="2:13" ht="14.25" thickBot="1">
      <c r="B213" s="98">
        <v>175</v>
      </c>
      <c r="C213" s="201">
        <v>20140224</v>
      </c>
      <c r="D213" s="201">
        <v>15841253817</v>
      </c>
      <c r="E213" s="201" t="s">
        <v>15</v>
      </c>
      <c r="F213" s="102">
        <v>41695</v>
      </c>
      <c r="L213" s="38"/>
      <c r="M213"/>
    </row>
    <row r="214" spans="2:13" ht="14.25" thickBot="1">
      <c r="B214" s="98">
        <v>176</v>
      </c>
      <c r="C214" s="200">
        <v>20140224</v>
      </c>
      <c r="D214" s="200">
        <v>15907533239</v>
      </c>
      <c r="E214" s="200" t="s">
        <v>5</v>
      </c>
      <c r="F214" s="102">
        <v>41695</v>
      </c>
      <c r="L214" s="38"/>
      <c r="M214"/>
    </row>
    <row r="215" spans="2:13" ht="14.25" thickBot="1">
      <c r="B215" s="98">
        <v>177</v>
      </c>
      <c r="C215" s="200">
        <v>20140224</v>
      </c>
      <c r="D215" s="200">
        <v>15914809053</v>
      </c>
      <c r="E215" s="200" t="s">
        <v>5</v>
      </c>
      <c r="F215" s="102">
        <v>41695</v>
      </c>
      <c r="K215" s="38"/>
      <c r="M215"/>
    </row>
    <row r="216" spans="2:13" ht="14.25" thickBot="1">
      <c r="B216" s="98">
        <v>178</v>
      </c>
      <c r="C216" s="200">
        <v>20140224</v>
      </c>
      <c r="D216" s="200">
        <v>15916207069</v>
      </c>
      <c r="E216" s="200" t="s">
        <v>5</v>
      </c>
      <c r="F216" s="102">
        <v>41695</v>
      </c>
      <c r="K216" s="38"/>
      <c r="M216"/>
    </row>
    <row r="217" spans="2:13" ht="14.25" thickBot="1">
      <c r="B217" s="98">
        <v>179</v>
      </c>
      <c r="C217" s="200">
        <v>20140224</v>
      </c>
      <c r="D217" s="200">
        <v>15975440883</v>
      </c>
      <c r="E217" s="200" t="s">
        <v>5</v>
      </c>
      <c r="F217" s="102">
        <v>41695</v>
      </c>
      <c r="K217" s="38"/>
      <c r="M217"/>
    </row>
    <row r="218" spans="2:13" ht="14.25" thickBot="1">
      <c r="B218" s="98">
        <v>180</v>
      </c>
      <c r="C218" s="201">
        <v>20140224</v>
      </c>
      <c r="D218" s="201">
        <v>18220699791</v>
      </c>
      <c r="E218" s="201" t="s">
        <v>21</v>
      </c>
      <c r="F218" s="102">
        <v>41695</v>
      </c>
      <c r="K218" s="38"/>
      <c r="M218"/>
    </row>
    <row r="219" spans="2:13" ht="14.25" thickBot="1">
      <c r="B219" s="98">
        <v>181</v>
      </c>
      <c r="C219" s="200">
        <v>20140224</v>
      </c>
      <c r="D219" s="200">
        <v>18318360772</v>
      </c>
      <c r="E219" s="200" t="s">
        <v>5</v>
      </c>
      <c r="F219" s="102">
        <v>41695</v>
      </c>
      <c r="K219" s="38"/>
      <c r="M219"/>
    </row>
    <row r="220" spans="2:13" ht="14.25" thickBot="1">
      <c r="B220" s="98">
        <v>182</v>
      </c>
      <c r="C220" s="201">
        <v>20140224</v>
      </c>
      <c r="D220" s="201">
        <v>18742191042</v>
      </c>
      <c r="E220" s="201" t="s">
        <v>15</v>
      </c>
      <c r="F220" s="102">
        <v>41695</v>
      </c>
      <c r="K220" s="38"/>
      <c r="M220"/>
    </row>
    <row r="221" spans="2:13" ht="14.25" thickBot="1">
      <c r="B221" s="98">
        <v>183</v>
      </c>
      <c r="C221" s="201">
        <v>20140224</v>
      </c>
      <c r="D221" s="201">
        <v>18898552144</v>
      </c>
      <c r="E221" s="201" t="s">
        <v>5</v>
      </c>
      <c r="F221" s="102">
        <v>41695</v>
      </c>
      <c r="K221" s="38"/>
      <c r="M221"/>
    </row>
    <row r="222" spans="2:13" ht="14.25" thickBot="1">
      <c r="B222" s="98">
        <v>184</v>
      </c>
      <c r="C222" s="201">
        <v>20140225</v>
      </c>
      <c r="D222" s="201">
        <v>13430947823</v>
      </c>
      <c r="E222" s="201" t="s">
        <v>5</v>
      </c>
      <c r="F222" s="102">
        <v>41695</v>
      </c>
      <c r="K222" s="38"/>
      <c r="M222"/>
    </row>
    <row r="223" spans="2:13" ht="14.25" thickBot="1">
      <c r="B223" s="98">
        <v>185</v>
      </c>
      <c r="C223" s="200">
        <v>20140225</v>
      </c>
      <c r="D223" s="200">
        <v>13433056048</v>
      </c>
      <c r="E223" s="200" t="s">
        <v>5</v>
      </c>
      <c r="F223" s="102">
        <v>41695</v>
      </c>
      <c r="K223" s="38"/>
      <c r="M223"/>
    </row>
    <row r="224" spans="2:13" ht="14.25" thickBot="1">
      <c r="B224" s="98">
        <v>186</v>
      </c>
      <c r="C224" s="201">
        <v>20140225</v>
      </c>
      <c r="D224" s="201">
        <v>13433592762</v>
      </c>
      <c r="E224" s="201" t="s">
        <v>5</v>
      </c>
      <c r="F224" s="102">
        <v>41695</v>
      </c>
      <c r="K224" s="38"/>
      <c r="M224"/>
    </row>
    <row r="225" spans="2:13" ht="14.25" thickBot="1">
      <c r="B225" s="98">
        <v>187</v>
      </c>
      <c r="C225" s="203">
        <v>20140225</v>
      </c>
      <c r="D225" s="203">
        <v>13488200383</v>
      </c>
      <c r="E225" s="203" t="s">
        <v>21</v>
      </c>
      <c r="F225" s="102">
        <v>41695</v>
      </c>
      <c r="K225" s="38"/>
      <c r="M225"/>
    </row>
    <row r="226" spans="2:13" ht="14.25" thickBot="1">
      <c r="B226" s="98">
        <v>188</v>
      </c>
      <c r="C226" s="202">
        <v>20140225</v>
      </c>
      <c r="D226" s="202">
        <v>13528402728</v>
      </c>
      <c r="E226" s="202" t="s">
        <v>5</v>
      </c>
      <c r="F226" s="102">
        <v>41695</v>
      </c>
      <c r="K226" s="38"/>
      <c r="M226"/>
    </row>
    <row r="227" spans="2:13" ht="14.25" thickBot="1">
      <c r="B227" s="98">
        <v>189</v>
      </c>
      <c r="C227" s="201">
        <v>20140225</v>
      </c>
      <c r="D227" s="201">
        <v>13532847090</v>
      </c>
      <c r="E227" s="201" t="s">
        <v>5</v>
      </c>
      <c r="F227" s="102">
        <v>41695</v>
      </c>
      <c r="K227" s="38"/>
      <c r="M227"/>
    </row>
    <row r="228" spans="2:13" ht="14.25" thickBot="1">
      <c r="B228" s="98">
        <v>190</v>
      </c>
      <c r="C228" s="201">
        <v>20140225</v>
      </c>
      <c r="D228" s="201">
        <v>13556793811</v>
      </c>
      <c r="E228" s="201" t="s">
        <v>5</v>
      </c>
      <c r="F228" s="102">
        <v>41695</v>
      </c>
      <c r="K228" s="38"/>
      <c r="M228"/>
    </row>
    <row r="229" spans="2:13" ht="14.25" thickBot="1">
      <c r="B229" s="98">
        <v>191</v>
      </c>
      <c r="C229" s="200">
        <v>20140225</v>
      </c>
      <c r="D229" s="200">
        <v>13630197682</v>
      </c>
      <c r="E229" s="200" t="s">
        <v>5</v>
      </c>
      <c r="F229" s="102">
        <v>41695</v>
      </c>
      <c r="K229" s="38"/>
      <c r="M229"/>
    </row>
    <row r="230" spans="2:13" ht="14.25" thickBot="1">
      <c r="B230" s="98">
        <v>192</v>
      </c>
      <c r="C230" s="201">
        <v>20140225</v>
      </c>
      <c r="D230" s="201">
        <v>13642874791</v>
      </c>
      <c r="E230" s="201" t="s">
        <v>5</v>
      </c>
      <c r="F230" s="102">
        <v>41695</v>
      </c>
      <c r="K230" s="38"/>
      <c r="M230"/>
    </row>
    <row r="231" spans="2:13" ht="14.25" thickBot="1">
      <c r="B231" s="98">
        <v>193</v>
      </c>
      <c r="C231" s="200">
        <v>20140225</v>
      </c>
      <c r="D231" s="200">
        <v>13650109006</v>
      </c>
      <c r="E231" s="200" t="s">
        <v>5</v>
      </c>
      <c r="F231" s="102">
        <v>41695</v>
      </c>
      <c r="K231" s="38"/>
      <c r="M231"/>
    </row>
    <row r="232" spans="2:13" ht="14.25" thickBot="1">
      <c r="B232" s="98">
        <v>194</v>
      </c>
      <c r="C232" s="201">
        <v>20140225</v>
      </c>
      <c r="D232" s="201">
        <v>13652482324</v>
      </c>
      <c r="E232" s="201" t="s">
        <v>5</v>
      </c>
      <c r="F232" s="102">
        <v>41695</v>
      </c>
      <c r="K232" s="38"/>
      <c r="M232"/>
    </row>
    <row r="233" spans="2:13" ht="14.25" thickBot="1">
      <c r="B233" s="98">
        <v>195</v>
      </c>
      <c r="C233" s="201">
        <v>20140225</v>
      </c>
      <c r="D233" s="201">
        <v>13670412697</v>
      </c>
      <c r="E233" s="201" t="s">
        <v>5</v>
      </c>
      <c r="F233" s="102">
        <v>41695</v>
      </c>
      <c r="K233" s="38"/>
      <c r="M233"/>
    </row>
    <row r="234" spans="2:13" ht="14.25" thickBot="1">
      <c r="B234" s="98">
        <v>196</v>
      </c>
      <c r="C234" s="200">
        <v>20140225</v>
      </c>
      <c r="D234" s="200">
        <v>13677842281</v>
      </c>
      <c r="E234" s="200" t="s">
        <v>6</v>
      </c>
      <c r="F234" s="102">
        <v>41695</v>
      </c>
      <c r="K234" s="38"/>
      <c r="M234"/>
    </row>
    <row r="235" spans="2:13" ht="14.25" thickBot="1">
      <c r="B235" s="98">
        <v>197</v>
      </c>
      <c r="C235" s="201">
        <v>20140225</v>
      </c>
      <c r="D235" s="201">
        <v>13688931245</v>
      </c>
      <c r="E235" s="201" t="s">
        <v>5</v>
      </c>
      <c r="F235" s="102">
        <v>41695</v>
      </c>
      <c r="K235" s="38"/>
      <c r="M235"/>
    </row>
    <row r="236" spans="2:13" ht="14.25" thickBot="1">
      <c r="B236" s="98">
        <v>198</v>
      </c>
      <c r="C236" s="201">
        <v>20140225</v>
      </c>
      <c r="D236" s="201">
        <v>13691612013</v>
      </c>
      <c r="E236" s="201" t="s">
        <v>5</v>
      </c>
      <c r="F236" s="102">
        <v>41695</v>
      </c>
      <c r="K236" s="38"/>
      <c r="M236"/>
    </row>
    <row r="237" spans="2:13" ht="14.25" thickBot="1">
      <c r="B237" s="98">
        <v>199</v>
      </c>
      <c r="C237" s="201">
        <v>20140225</v>
      </c>
      <c r="D237" s="201">
        <v>13714532832</v>
      </c>
      <c r="E237" s="201" t="s">
        <v>5</v>
      </c>
      <c r="F237" s="102">
        <v>41695</v>
      </c>
      <c r="K237" s="38"/>
      <c r="M237"/>
    </row>
    <row r="238" spans="2:13" ht="14.25" thickBot="1">
      <c r="B238" s="98">
        <v>200</v>
      </c>
      <c r="C238" s="200">
        <v>20140225</v>
      </c>
      <c r="D238" s="200">
        <v>13731366459</v>
      </c>
      <c r="E238" s="200" t="s">
        <v>9</v>
      </c>
      <c r="F238" s="102">
        <v>41695</v>
      </c>
      <c r="K238" s="38"/>
      <c r="M238"/>
    </row>
    <row r="239" spans="2:13" ht="14.25" thickBot="1">
      <c r="B239" s="98">
        <v>201</v>
      </c>
      <c r="C239" s="200">
        <v>20140225</v>
      </c>
      <c r="D239" s="200">
        <v>13790235342</v>
      </c>
      <c r="E239" s="200" t="s">
        <v>5</v>
      </c>
      <c r="F239" s="102">
        <v>41695</v>
      </c>
      <c r="K239" s="38"/>
      <c r="M239"/>
    </row>
    <row r="240" spans="2:13" ht="14.25" thickBot="1">
      <c r="B240" s="98">
        <v>202</v>
      </c>
      <c r="C240" s="200">
        <v>20140225</v>
      </c>
      <c r="D240" s="200">
        <v>13794773911</v>
      </c>
      <c r="E240" s="200" t="s">
        <v>5</v>
      </c>
      <c r="F240" s="102">
        <v>41695</v>
      </c>
      <c r="K240" s="38"/>
      <c r="M240"/>
    </row>
    <row r="241" spans="2:13" ht="14.25" thickBot="1">
      <c r="B241" s="98">
        <v>203</v>
      </c>
      <c r="C241" s="201">
        <v>20140225</v>
      </c>
      <c r="D241" s="201">
        <v>13820194243</v>
      </c>
      <c r="E241" s="201" t="s">
        <v>24</v>
      </c>
      <c r="F241" s="102">
        <v>41695</v>
      </c>
      <c r="K241" s="38"/>
      <c r="M241"/>
    </row>
    <row r="242" spans="2:13" ht="14.25" thickBot="1">
      <c r="B242" s="98">
        <v>204</v>
      </c>
      <c r="C242" s="201">
        <v>20140225</v>
      </c>
      <c r="D242" s="201">
        <v>13878151704</v>
      </c>
      <c r="E242" s="201" t="s">
        <v>6</v>
      </c>
      <c r="F242" s="102">
        <v>41695</v>
      </c>
      <c r="K242" s="38"/>
      <c r="M242"/>
    </row>
    <row r="243" spans="2:13" ht="14.25" thickBot="1">
      <c r="B243" s="98">
        <v>205</v>
      </c>
      <c r="C243" s="201">
        <v>20140225</v>
      </c>
      <c r="D243" s="201">
        <v>15007892720</v>
      </c>
      <c r="E243" s="201" t="s">
        <v>6</v>
      </c>
      <c r="F243" s="102">
        <v>41695</v>
      </c>
      <c r="L243" s="38"/>
      <c r="M243"/>
    </row>
    <row r="244" spans="2:13" ht="14.25" thickBot="1">
      <c r="B244" s="98">
        <v>206</v>
      </c>
      <c r="C244" s="201">
        <v>20140225</v>
      </c>
      <c r="D244" s="201">
        <v>15119637919</v>
      </c>
      <c r="E244" s="201" t="s">
        <v>5</v>
      </c>
      <c r="F244" s="102">
        <v>41695</v>
      </c>
      <c r="L244" s="38"/>
      <c r="M244"/>
    </row>
    <row r="245" spans="2:13" ht="14.25" thickBot="1">
      <c r="B245" s="98">
        <v>207</v>
      </c>
      <c r="C245" s="200">
        <v>20140225</v>
      </c>
      <c r="D245" s="200">
        <v>15217375820</v>
      </c>
      <c r="E245" s="200" t="s">
        <v>5</v>
      </c>
      <c r="F245" s="102">
        <v>41695</v>
      </c>
      <c r="L245" s="38"/>
      <c r="M245"/>
    </row>
    <row r="246" spans="2:13" ht="14.25" thickBot="1">
      <c r="B246" s="98">
        <v>208</v>
      </c>
      <c r="C246" s="200">
        <v>20140225</v>
      </c>
      <c r="D246" s="200">
        <v>15219191377</v>
      </c>
      <c r="E246" s="200" t="s">
        <v>5</v>
      </c>
      <c r="F246" s="102">
        <v>41695</v>
      </c>
      <c r="L246" s="38"/>
      <c r="M246"/>
    </row>
    <row r="247" spans="2:13" ht="14.25" thickBot="1">
      <c r="B247" s="98">
        <v>209</v>
      </c>
      <c r="C247" s="200">
        <v>20140225</v>
      </c>
      <c r="D247" s="200">
        <v>15768186142</v>
      </c>
      <c r="E247" s="200" t="s">
        <v>5</v>
      </c>
      <c r="F247" s="102">
        <v>41695</v>
      </c>
      <c r="L247" s="38"/>
      <c r="M247"/>
    </row>
    <row r="248" spans="2:13" ht="14.25" thickBot="1">
      <c r="B248" s="98">
        <v>210</v>
      </c>
      <c r="C248" s="201">
        <v>20140225</v>
      </c>
      <c r="D248" s="201">
        <v>15807528312</v>
      </c>
      <c r="E248" s="201" t="s">
        <v>5</v>
      </c>
      <c r="F248" s="102">
        <v>41695</v>
      </c>
      <c r="L248" s="38"/>
      <c r="M248"/>
    </row>
    <row r="249" spans="2:13" ht="14.25" thickBot="1">
      <c r="B249" s="98">
        <v>211</v>
      </c>
      <c r="C249" s="200">
        <v>20140225</v>
      </c>
      <c r="D249" s="200">
        <v>15814694001</v>
      </c>
      <c r="E249" s="200" t="s">
        <v>5</v>
      </c>
      <c r="F249" s="102">
        <v>41695</v>
      </c>
      <c r="L249" s="38"/>
      <c r="M249"/>
    </row>
    <row r="250" spans="2:13" ht="14.25" thickBot="1">
      <c r="B250" s="98">
        <v>212</v>
      </c>
      <c r="C250" s="200">
        <v>20140225</v>
      </c>
      <c r="D250" s="200">
        <v>15818396380</v>
      </c>
      <c r="E250" s="200" t="s">
        <v>5</v>
      </c>
      <c r="F250" s="102">
        <v>41695</v>
      </c>
      <c r="L250" s="38"/>
      <c r="M250"/>
    </row>
    <row r="251" spans="2:13" ht="14.25" thickBot="1">
      <c r="B251" s="98">
        <v>213</v>
      </c>
      <c r="C251" s="200">
        <v>20140225</v>
      </c>
      <c r="D251" s="200">
        <v>15819730891</v>
      </c>
      <c r="E251" s="200" t="s">
        <v>5</v>
      </c>
      <c r="F251" s="102">
        <v>41695</v>
      </c>
      <c r="L251" s="38"/>
      <c r="M251"/>
    </row>
    <row r="252" spans="2:13" ht="14.25" thickBot="1">
      <c r="B252" s="98">
        <v>214</v>
      </c>
      <c r="C252" s="201">
        <v>20140225</v>
      </c>
      <c r="D252" s="201">
        <v>15919931833</v>
      </c>
      <c r="E252" s="201" t="s">
        <v>5</v>
      </c>
      <c r="F252" s="102">
        <v>41695</v>
      </c>
      <c r="L252" s="38"/>
      <c r="M252"/>
    </row>
    <row r="253" spans="2:13" ht="14.25" thickBot="1">
      <c r="B253" s="98">
        <v>215</v>
      </c>
      <c r="C253" s="200">
        <v>20140225</v>
      </c>
      <c r="D253" s="200">
        <v>15922295447</v>
      </c>
      <c r="E253" s="200" t="s">
        <v>24</v>
      </c>
      <c r="F253" s="102">
        <v>41695</v>
      </c>
      <c r="L253" s="38"/>
      <c r="M253"/>
    </row>
    <row r="254" spans="2:13" ht="14.25" thickBot="1">
      <c r="B254" s="98">
        <v>216</v>
      </c>
      <c r="C254" s="201">
        <v>20140225</v>
      </c>
      <c r="D254" s="201">
        <v>15943285158</v>
      </c>
      <c r="E254" s="201" t="s">
        <v>12</v>
      </c>
      <c r="F254" s="102">
        <v>41695</v>
      </c>
      <c r="L254" s="38"/>
      <c r="M254"/>
    </row>
    <row r="255" spans="2:13" ht="14.25" thickBot="1">
      <c r="B255" s="98">
        <v>217</v>
      </c>
      <c r="C255" s="201">
        <v>20140225</v>
      </c>
      <c r="D255" s="201">
        <v>15977017736</v>
      </c>
      <c r="E255" s="201" t="s">
        <v>6</v>
      </c>
      <c r="F255" s="102">
        <v>41695</v>
      </c>
      <c r="L255" s="38"/>
      <c r="M255"/>
    </row>
    <row r="256" spans="2:13" ht="14.25" thickBot="1">
      <c r="B256" s="98">
        <v>218</v>
      </c>
      <c r="C256" s="201">
        <v>20140225</v>
      </c>
      <c r="D256" s="201">
        <v>15991536048</v>
      </c>
      <c r="E256" s="201" t="s">
        <v>21</v>
      </c>
      <c r="F256" s="102">
        <v>41695</v>
      </c>
      <c r="L256" s="38"/>
      <c r="M256"/>
    </row>
    <row r="257" spans="2:13" ht="14.25" thickBot="1">
      <c r="B257" s="98">
        <v>219</v>
      </c>
      <c r="C257" s="200">
        <v>20140225</v>
      </c>
      <c r="D257" s="200">
        <v>18211407756</v>
      </c>
      <c r="E257" s="200" t="s">
        <v>5</v>
      </c>
      <c r="F257" s="102">
        <v>41695</v>
      </c>
      <c r="L257" s="38"/>
      <c r="M257"/>
    </row>
    <row r="258" spans="2:13" ht="14.25" thickBot="1">
      <c r="B258" s="98">
        <v>220</v>
      </c>
      <c r="C258" s="201">
        <v>20140225</v>
      </c>
      <c r="D258" s="201">
        <v>18277324627</v>
      </c>
      <c r="E258" s="201" t="s">
        <v>6</v>
      </c>
      <c r="F258" s="102">
        <v>41695</v>
      </c>
      <c r="L258" s="38"/>
      <c r="M258"/>
    </row>
    <row r="259" spans="2:13" ht="14.25" thickBot="1">
      <c r="B259" s="98">
        <v>221</v>
      </c>
      <c r="C259" s="200">
        <v>20140225</v>
      </c>
      <c r="D259" s="200">
        <v>18277984878</v>
      </c>
      <c r="E259" s="200" t="s">
        <v>6</v>
      </c>
      <c r="F259" s="102">
        <v>41695</v>
      </c>
      <c r="L259" s="38"/>
      <c r="M259"/>
    </row>
    <row r="260" spans="2:13" ht="14.25" thickBot="1">
      <c r="B260" s="98">
        <v>222</v>
      </c>
      <c r="C260" s="201">
        <v>20140225</v>
      </c>
      <c r="D260" s="201">
        <v>18316158817</v>
      </c>
      <c r="E260" s="201" t="s">
        <v>5</v>
      </c>
      <c r="F260" s="102">
        <v>41695</v>
      </c>
      <c r="L260" s="38"/>
      <c r="M260"/>
    </row>
    <row r="261" spans="2:13" ht="14.25" thickBot="1">
      <c r="B261" s="98">
        <v>223</v>
      </c>
      <c r="C261" s="200">
        <v>20140225</v>
      </c>
      <c r="D261" s="200">
        <v>18319704404</v>
      </c>
      <c r="E261" s="200" t="s">
        <v>5</v>
      </c>
      <c r="F261" s="102">
        <v>41695</v>
      </c>
      <c r="L261" s="38"/>
      <c r="M261"/>
    </row>
    <row r="262" spans="2:13" ht="14.25" thickBot="1">
      <c r="B262" s="98">
        <v>224</v>
      </c>
      <c r="C262" s="200">
        <v>20140225</v>
      </c>
      <c r="D262" s="200">
        <v>18775742286</v>
      </c>
      <c r="E262" s="200" t="s">
        <v>6</v>
      </c>
      <c r="F262" s="102">
        <v>41695</v>
      </c>
      <c r="L262" s="38"/>
      <c r="M262"/>
    </row>
    <row r="263" spans="2:13" ht="14.25" thickBot="1">
      <c r="B263" s="98">
        <v>225</v>
      </c>
      <c r="C263" s="252">
        <v>20140226</v>
      </c>
      <c r="D263" s="252">
        <v>13422929455</v>
      </c>
      <c r="E263" s="252" t="s">
        <v>5</v>
      </c>
      <c r="F263" s="102">
        <v>41695</v>
      </c>
      <c r="L263" s="38"/>
      <c r="M263"/>
    </row>
    <row r="264" spans="2:13" ht="14.25" thickBot="1">
      <c r="B264" s="98">
        <v>226</v>
      </c>
      <c r="C264" s="251">
        <v>20140226</v>
      </c>
      <c r="D264" s="251">
        <v>13428013159</v>
      </c>
      <c r="E264" s="251" t="s">
        <v>5</v>
      </c>
      <c r="F264" s="102">
        <v>41695</v>
      </c>
      <c r="L264" s="38"/>
      <c r="M264"/>
    </row>
    <row r="265" spans="2:13" ht="14.25" thickBot="1">
      <c r="B265" s="98">
        <v>227</v>
      </c>
      <c r="C265" s="251">
        <v>20140226</v>
      </c>
      <c r="D265" s="251">
        <v>13433597960</v>
      </c>
      <c r="E265" s="251" t="s">
        <v>5</v>
      </c>
      <c r="F265" s="102">
        <v>41695</v>
      </c>
      <c r="L265" s="38"/>
      <c r="M265"/>
    </row>
    <row r="266" spans="2:13" ht="14.25" thickBot="1">
      <c r="B266" s="98">
        <v>228</v>
      </c>
      <c r="C266" s="251">
        <v>20140226</v>
      </c>
      <c r="D266" s="251">
        <v>13434098917</v>
      </c>
      <c r="E266" s="251" t="s">
        <v>5</v>
      </c>
      <c r="F266" s="102">
        <v>41695</v>
      </c>
      <c r="L266" s="38"/>
      <c r="M266"/>
    </row>
    <row r="267" spans="2:13" ht="14.25" thickBot="1">
      <c r="B267" s="98">
        <v>229</v>
      </c>
      <c r="C267" s="251">
        <v>20140226</v>
      </c>
      <c r="D267" s="251">
        <v>13450063592</v>
      </c>
      <c r="E267" s="251" t="s">
        <v>5</v>
      </c>
      <c r="F267" s="102">
        <v>41695</v>
      </c>
      <c r="L267" s="38"/>
      <c r="M267"/>
    </row>
    <row r="268" spans="2:13" ht="14.25" thickBot="1">
      <c r="B268" s="98">
        <v>230</v>
      </c>
      <c r="C268" s="250">
        <v>20140226</v>
      </c>
      <c r="D268" s="250">
        <v>13471700225</v>
      </c>
      <c r="E268" s="250" t="s">
        <v>6</v>
      </c>
      <c r="F268" s="102">
        <v>41695</v>
      </c>
      <c r="L268" s="38"/>
      <c r="M268"/>
    </row>
    <row r="269" spans="2:13" ht="14.25" thickBot="1">
      <c r="B269" s="98">
        <v>231</v>
      </c>
      <c r="C269" s="250">
        <v>20140226</v>
      </c>
      <c r="D269" s="250">
        <v>13527048979</v>
      </c>
      <c r="E269" s="250" t="s">
        <v>5</v>
      </c>
      <c r="F269" s="102">
        <v>41695</v>
      </c>
      <c r="L269" s="38"/>
      <c r="M269"/>
    </row>
    <row r="270" spans="2:13" ht="14.25" thickBot="1">
      <c r="B270" s="98">
        <v>232</v>
      </c>
      <c r="C270" s="250">
        <v>20140226</v>
      </c>
      <c r="D270" s="250">
        <v>13528360835</v>
      </c>
      <c r="E270" s="250" t="s">
        <v>5</v>
      </c>
      <c r="F270" s="102">
        <v>41695</v>
      </c>
      <c r="L270" s="38"/>
      <c r="M270"/>
    </row>
    <row r="271" spans="2:13" ht="14.25" thickBot="1">
      <c r="B271" s="98">
        <v>233</v>
      </c>
      <c r="C271" s="250">
        <v>20140226</v>
      </c>
      <c r="D271" s="250">
        <v>13531972451</v>
      </c>
      <c r="E271" s="250" t="s">
        <v>5</v>
      </c>
      <c r="F271" s="102">
        <v>41695</v>
      </c>
      <c r="L271" s="38"/>
      <c r="M271"/>
    </row>
    <row r="272" spans="2:13" ht="14.25" thickBot="1">
      <c r="B272" s="98">
        <v>234</v>
      </c>
      <c r="C272" s="251">
        <v>20140226</v>
      </c>
      <c r="D272" s="251">
        <v>13533011015</v>
      </c>
      <c r="E272" s="251" t="s">
        <v>5</v>
      </c>
      <c r="F272" s="102">
        <v>41695</v>
      </c>
      <c r="L272" s="38"/>
      <c r="M272"/>
    </row>
    <row r="273" spans="2:13" ht="14.25" thickBot="1">
      <c r="B273" s="98">
        <v>235</v>
      </c>
      <c r="C273" s="251">
        <v>20140226</v>
      </c>
      <c r="D273" s="251">
        <v>13536160628</v>
      </c>
      <c r="E273" s="251" t="s">
        <v>5</v>
      </c>
      <c r="F273" s="102">
        <v>41695</v>
      </c>
      <c r="L273" s="38"/>
      <c r="M273"/>
    </row>
    <row r="274" spans="2:13" ht="14.25" thickBot="1">
      <c r="B274" s="98">
        <v>236</v>
      </c>
      <c r="C274" s="250">
        <v>20140226</v>
      </c>
      <c r="D274" s="250">
        <v>13538363823</v>
      </c>
      <c r="E274" s="250" t="s">
        <v>5</v>
      </c>
      <c r="F274" s="102">
        <v>41695</v>
      </c>
      <c r="L274" s="38"/>
      <c r="M274"/>
    </row>
    <row r="275" spans="2:13" ht="14.25" thickBot="1">
      <c r="B275" s="98">
        <v>237</v>
      </c>
      <c r="C275" s="251">
        <v>20140226</v>
      </c>
      <c r="D275" s="251">
        <v>13597227128</v>
      </c>
      <c r="E275" s="251" t="s">
        <v>6</v>
      </c>
      <c r="F275" s="102">
        <v>41695</v>
      </c>
      <c r="L275" s="38"/>
      <c r="M275"/>
    </row>
    <row r="276" spans="2:13" ht="14.25" thickBot="1">
      <c r="B276" s="98">
        <v>238</v>
      </c>
      <c r="C276" s="251">
        <v>20140226</v>
      </c>
      <c r="D276" s="251">
        <v>13620038642</v>
      </c>
      <c r="E276" s="251" t="s">
        <v>5</v>
      </c>
      <c r="F276" s="102">
        <v>41695</v>
      </c>
      <c r="L276" s="38"/>
      <c r="M276"/>
    </row>
    <row r="277" spans="2:13" ht="14.25" thickBot="1">
      <c r="B277" s="98">
        <v>239</v>
      </c>
      <c r="C277" s="251">
        <v>20140226</v>
      </c>
      <c r="D277" s="251">
        <v>13650694359</v>
      </c>
      <c r="E277" s="251" t="s">
        <v>5</v>
      </c>
      <c r="F277" s="102">
        <v>41695</v>
      </c>
      <c r="L277" s="38"/>
      <c r="M277"/>
    </row>
    <row r="278" spans="2:13" ht="14.25" thickBot="1">
      <c r="B278" s="98">
        <v>240</v>
      </c>
      <c r="C278" s="250">
        <v>20140226</v>
      </c>
      <c r="D278" s="250">
        <v>13672911915</v>
      </c>
      <c r="E278" s="250" t="s">
        <v>5</v>
      </c>
      <c r="F278" s="102">
        <v>41695</v>
      </c>
      <c r="L278" s="38"/>
      <c r="M278"/>
    </row>
    <row r="279" spans="2:13" ht="14.25" thickBot="1">
      <c r="B279" s="98">
        <v>241</v>
      </c>
      <c r="C279" s="251">
        <v>20140226</v>
      </c>
      <c r="D279" s="251">
        <v>13690866584</v>
      </c>
      <c r="E279" s="251" t="s">
        <v>5</v>
      </c>
      <c r="F279" s="102">
        <v>41695</v>
      </c>
      <c r="L279" s="38"/>
      <c r="M279"/>
    </row>
    <row r="280" spans="2:13" ht="14.25" thickBot="1">
      <c r="B280" s="98">
        <v>242</v>
      </c>
      <c r="C280" s="250">
        <v>20140226</v>
      </c>
      <c r="D280" s="250">
        <v>13712513979</v>
      </c>
      <c r="E280" s="250" t="s">
        <v>5</v>
      </c>
      <c r="F280" s="102">
        <v>41695</v>
      </c>
      <c r="L280" s="38"/>
      <c r="M280"/>
    </row>
    <row r="281" spans="2:13" ht="14.25" thickBot="1">
      <c r="B281" s="98">
        <v>243</v>
      </c>
      <c r="C281" s="251">
        <v>20140226</v>
      </c>
      <c r="D281" s="251">
        <v>13727810443</v>
      </c>
      <c r="E281" s="251" t="s">
        <v>5</v>
      </c>
      <c r="F281" s="102">
        <v>41695</v>
      </c>
      <c r="L281" s="38"/>
      <c r="M281"/>
    </row>
    <row r="282" spans="2:13" ht="14.25" thickBot="1">
      <c r="B282" s="98">
        <v>244</v>
      </c>
      <c r="C282" s="250">
        <v>20140226</v>
      </c>
      <c r="D282" s="250">
        <v>13728496185</v>
      </c>
      <c r="E282" s="250" t="s">
        <v>5</v>
      </c>
      <c r="F282" s="102">
        <v>41695</v>
      </c>
      <c r="L282" s="38"/>
      <c r="M282"/>
    </row>
    <row r="283" spans="2:13" ht="14.25" thickBot="1">
      <c r="B283" s="98">
        <v>245</v>
      </c>
      <c r="C283" s="250">
        <v>20140226</v>
      </c>
      <c r="D283" s="250">
        <v>13760769635</v>
      </c>
      <c r="E283" s="250" t="s">
        <v>5</v>
      </c>
      <c r="F283" s="102">
        <v>41695</v>
      </c>
      <c r="L283" s="38"/>
      <c r="M283"/>
    </row>
    <row r="284" spans="2:13" ht="14.25" thickBot="1">
      <c r="B284" s="98">
        <v>246</v>
      </c>
      <c r="C284" s="250">
        <v>20140226</v>
      </c>
      <c r="D284" s="250">
        <v>13790317969</v>
      </c>
      <c r="E284" s="250" t="s">
        <v>5</v>
      </c>
      <c r="F284" s="102">
        <v>41695</v>
      </c>
      <c r="L284" s="38"/>
      <c r="M284"/>
    </row>
    <row r="285" spans="2:13" ht="14.25" thickBot="1">
      <c r="B285" s="98">
        <v>247</v>
      </c>
      <c r="C285" s="251">
        <v>20140226</v>
      </c>
      <c r="D285" s="251">
        <v>13922501381</v>
      </c>
      <c r="E285" s="251" t="s">
        <v>5</v>
      </c>
      <c r="F285" s="102">
        <v>41695</v>
      </c>
      <c r="L285" s="38"/>
      <c r="M285"/>
    </row>
    <row r="286" spans="2:13" ht="14.25" thickBot="1">
      <c r="B286" s="98">
        <v>248</v>
      </c>
      <c r="C286" s="250">
        <v>20140226</v>
      </c>
      <c r="D286" s="250">
        <v>13926612715</v>
      </c>
      <c r="E286" s="250" t="s">
        <v>5</v>
      </c>
      <c r="F286" s="102">
        <v>41695</v>
      </c>
      <c r="L286" s="38"/>
      <c r="M286"/>
    </row>
    <row r="287" spans="2:13" ht="14.25" thickBot="1">
      <c r="B287" s="98">
        <v>249</v>
      </c>
      <c r="C287" s="250">
        <v>20140226</v>
      </c>
      <c r="D287" s="250">
        <v>13936499487</v>
      </c>
      <c r="E287" s="250" t="s">
        <v>10</v>
      </c>
      <c r="F287" s="102">
        <v>41695</v>
      </c>
      <c r="L287" s="38"/>
      <c r="M287"/>
    </row>
    <row r="288" spans="2:13" ht="14.25" thickBot="1">
      <c r="B288" s="98">
        <v>250</v>
      </c>
      <c r="C288" s="251">
        <v>20140226</v>
      </c>
      <c r="D288" s="251">
        <v>13967321840</v>
      </c>
      <c r="E288" s="251" t="s">
        <v>27</v>
      </c>
      <c r="F288" s="102">
        <v>41695</v>
      </c>
      <c r="L288" s="38"/>
      <c r="M288"/>
    </row>
    <row r="289" spans="2:13" ht="14.25" thickBot="1">
      <c r="B289" s="98">
        <v>251</v>
      </c>
      <c r="C289" s="250">
        <v>20140226</v>
      </c>
      <c r="D289" s="250">
        <v>13977273717</v>
      </c>
      <c r="E289" s="250" t="s">
        <v>6</v>
      </c>
      <c r="F289" s="102">
        <v>41695</v>
      </c>
      <c r="L289" s="38"/>
      <c r="M289"/>
    </row>
    <row r="290" spans="2:13" ht="14.25" thickBot="1">
      <c r="B290" s="98">
        <v>252</v>
      </c>
      <c r="C290" s="250">
        <v>20140226</v>
      </c>
      <c r="D290" s="250">
        <v>15078025097</v>
      </c>
      <c r="E290" s="250" t="s">
        <v>6</v>
      </c>
      <c r="F290" s="102">
        <v>41695</v>
      </c>
      <c r="L290" s="38"/>
      <c r="M290"/>
    </row>
    <row r="291" spans="2:13" ht="14.25" thickBot="1">
      <c r="B291" s="98">
        <v>253</v>
      </c>
      <c r="C291" s="251">
        <v>20140226</v>
      </c>
      <c r="D291" s="251">
        <v>15177622791</v>
      </c>
      <c r="E291" s="251" t="s">
        <v>6</v>
      </c>
      <c r="F291" s="102">
        <v>41695</v>
      </c>
      <c r="L291" s="38"/>
      <c r="M291"/>
    </row>
    <row r="292" spans="2:13" ht="14.25" thickBot="1">
      <c r="B292" s="98">
        <v>254</v>
      </c>
      <c r="C292" s="251">
        <v>20140226</v>
      </c>
      <c r="D292" s="251">
        <v>15202258935</v>
      </c>
      <c r="E292" s="251" t="s">
        <v>24</v>
      </c>
      <c r="F292" s="102">
        <v>41695</v>
      </c>
      <c r="L292" s="38"/>
      <c r="M292"/>
    </row>
    <row r="293" spans="2:13" ht="14.25" thickBot="1">
      <c r="B293" s="98">
        <v>255</v>
      </c>
      <c r="C293" s="250">
        <v>20140226</v>
      </c>
      <c r="D293" s="250">
        <v>15217783833</v>
      </c>
      <c r="E293" s="250" t="s">
        <v>5</v>
      </c>
      <c r="F293" s="102">
        <v>41695</v>
      </c>
      <c r="L293" s="38"/>
      <c r="M293"/>
    </row>
    <row r="294" spans="2:13" ht="14.25" thickBot="1">
      <c r="B294" s="98">
        <v>256</v>
      </c>
      <c r="C294" s="251">
        <v>20140226</v>
      </c>
      <c r="D294" s="251">
        <v>15278317854</v>
      </c>
      <c r="E294" s="251" t="s">
        <v>6</v>
      </c>
      <c r="F294" s="102">
        <v>41695</v>
      </c>
      <c r="L294" s="38"/>
      <c r="M294"/>
    </row>
    <row r="295" spans="2:13" ht="14.25" thickBot="1">
      <c r="B295" s="98">
        <v>257</v>
      </c>
      <c r="C295" s="250">
        <v>20140226</v>
      </c>
      <c r="D295" s="250">
        <v>15766376842</v>
      </c>
      <c r="E295" s="250" t="s">
        <v>5</v>
      </c>
      <c r="F295" s="102">
        <v>41695</v>
      </c>
      <c r="L295" s="38"/>
      <c r="M295"/>
    </row>
    <row r="296" spans="2:13" ht="14.25" thickBot="1">
      <c r="B296" s="98">
        <v>258</v>
      </c>
      <c r="C296" s="250">
        <v>20140226</v>
      </c>
      <c r="D296" s="250">
        <v>15767146969</v>
      </c>
      <c r="E296" s="250" t="s">
        <v>5</v>
      </c>
      <c r="F296" s="102">
        <v>41695</v>
      </c>
      <c r="L296" s="38"/>
      <c r="M296"/>
    </row>
    <row r="297" spans="2:13" ht="14.25" thickBot="1">
      <c r="B297" s="98">
        <v>259</v>
      </c>
      <c r="C297" s="250">
        <v>20140226</v>
      </c>
      <c r="D297" s="250">
        <v>15819956024</v>
      </c>
      <c r="E297" s="250" t="s">
        <v>5</v>
      </c>
      <c r="F297" s="102">
        <v>41695</v>
      </c>
      <c r="L297" s="38"/>
      <c r="M297"/>
    </row>
    <row r="298" spans="2:13" ht="14.25" thickBot="1">
      <c r="B298" s="98">
        <v>260</v>
      </c>
      <c r="C298" s="251">
        <v>20140226</v>
      </c>
      <c r="D298" s="251">
        <v>15878793687</v>
      </c>
      <c r="E298" s="251" t="s">
        <v>6</v>
      </c>
      <c r="F298" s="102">
        <v>41695</v>
      </c>
      <c r="L298" s="38"/>
      <c r="M298"/>
    </row>
    <row r="299" spans="2:13" ht="14.25" thickBot="1">
      <c r="B299" s="98">
        <v>261</v>
      </c>
      <c r="C299" s="251">
        <v>20140226</v>
      </c>
      <c r="D299" s="251">
        <v>15913836412</v>
      </c>
      <c r="E299" s="251" t="s">
        <v>5</v>
      </c>
      <c r="F299" s="102">
        <v>41695</v>
      </c>
      <c r="L299" s="38"/>
      <c r="M299"/>
    </row>
    <row r="300" spans="2:13" ht="14.25" thickBot="1">
      <c r="B300" s="98">
        <v>262</v>
      </c>
      <c r="C300" s="251">
        <v>20140226</v>
      </c>
      <c r="D300" s="251">
        <v>15916925623</v>
      </c>
      <c r="E300" s="251" t="s">
        <v>5</v>
      </c>
      <c r="F300" s="102">
        <v>41695</v>
      </c>
      <c r="L300" s="38"/>
      <c r="M300"/>
    </row>
    <row r="301" spans="2:13" ht="14.25" thickBot="1">
      <c r="B301" s="98">
        <v>263</v>
      </c>
      <c r="C301" s="250">
        <v>20140226</v>
      </c>
      <c r="D301" s="250">
        <v>15940709277</v>
      </c>
      <c r="E301" s="250" t="s">
        <v>15</v>
      </c>
      <c r="F301" s="102">
        <v>41695</v>
      </c>
      <c r="L301" s="38"/>
      <c r="M301"/>
    </row>
    <row r="302" spans="2:13" ht="14.25" thickBot="1">
      <c r="B302" s="98">
        <v>264</v>
      </c>
      <c r="C302" s="250">
        <v>20140226</v>
      </c>
      <c r="D302" s="250">
        <v>18218134715</v>
      </c>
      <c r="E302" s="250" t="s">
        <v>5</v>
      </c>
      <c r="F302" s="102">
        <v>41695</v>
      </c>
      <c r="L302" s="38"/>
      <c r="M302"/>
    </row>
    <row r="303" spans="2:13" ht="14.25" thickBot="1">
      <c r="B303" s="98">
        <v>265</v>
      </c>
      <c r="C303" s="250">
        <v>20140226</v>
      </c>
      <c r="D303" s="250">
        <v>18218788279</v>
      </c>
      <c r="E303" s="250" t="s">
        <v>5</v>
      </c>
      <c r="F303" s="102">
        <v>41695</v>
      </c>
      <c r="L303" s="38"/>
      <c r="M303"/>
    </row>
    <row r="304" spans="2:13" ht="14.25" thickBot="1">
      <c r="B304" s="98">
        <v>266</v>
      </c>
      <c r="C304" s="250">
        <v>20140226</v>
      </c>
      <c r="D304" s="250">
        <v>18778750557</v>
      </c>
      <c r="E304" s="250" t="s">
        <v>6</v>
      </c>
      <c r="F304" s="102">
        <v>41695</v>
      </c>
      <c r="L304" s="38"/>
      <c r="M304"/>
    </row>
    <row r="305" spans="2:13" ht="14.25" thickBot="1">
      <c r="B305" s="98">
        <v>267</v>
      </c>
      <c r="C305" s="251">
        <v>20140226</v>
      </c>
      <c r="D305" s="251">
        <v>18822125744</v>
      </c>
      <c r="E305" s="251" t="s">
        <v>24</v>
      </c>
      <c r="F305" s="102">
        <v>41695</v>
      </c>
      <c r="L305" s="38"/>
      <c r="M305"/>
    </row>
    <row r="306" spans="2:13" ht="14.25" thickBot="1">
      <c r="B306" s="98">
        <v>268</v>
      </c>
      <c r="C306" s="250">
        <v>20140226</v>
      </c>
      <c r="D306" s="250">
        <v>18825190376</v>
      </c>
      <c r="E306" s="250" t="s">
        <v>5</v>
      </c>
      <c r="F306" s="102">
        <v>41695</v>
      </c>
      <c r="L306" s="38"/>
      <c r="M306"/>
    </row>
    <row r="307" spans="2:13" ht="14.25" thickBot="1">
      <c r="B307" s="98">
        <v>269</v>
      </c>
      <c r="C307" s="250">
        <v>20140226</v>
      </c>
      <c r="D307" s="250">
        <v>18877332249</v>
      </c>
      <c r="E307" s="250" t="s">
        <v>6</v>
      </c>
      <c r="F307" s="102">
        <v>41695</v>
      </c>
      <c r="L307" s="38"/>
      <c r="M307"/>
    </row>
    <row r="308" spans="2:13" ht="14.25" thickBot="1">
      <c r="B308" s="98">
        <v>270</v>
      </c>
      <c r="C308" s="290">
        <v>20140227</v>
      </c>
      <c r="D308" s="290">
        <v>13414117556</v>
      </c>
      <c r="E308" s="290" t="s">
        <v>5</v>
      </c>
      <c r="F308" s="102">
        <v>41695</v>
      </c>
      <c r="L308" s="38"/>
      <c r="M308"/>
    </row>
    <row r="309" spans="2:13" ht="14.25" thickBot="1">
      <c r="B309" s="98">
        <v>271</v>
      </c>
      <c r="C309" s="289">
        <v>20140227</v>
      </c>
      <c r="D309" s="289">
        <v>13431208984</v>
      </c>
      <c r="E309" s="289" t="s">
        <v>5</v>
      </c>
      <c r="F309" s="102">
        <v>41695</v>
      </c>
      <c r="L309" s="38"/>
      <c r="M309"/>
    </row>
    <row r="310" spans="2:13" ht="14.25" thickBot="1">
      <c r="B310" s="98">
        <v>272</v>
      </c>
      <c r="C310" s="289">
        <v>20140227</v>
      </c>
      <c r="D310" s="289">
        <v>13434008121</v>
      </c>
      <c r="E310" s="289" t="s">
        <v>5</v>
      </c>
      <c r="F310" s="102">
        <v>41695</v>
      </c>
      <c r="L310" s="38"/>
      <c r="M310"/>
    </row>
    <row r="311" spans="2:13" ht="14.25" thickBot="1">
      <c r="B311" s="98">
        <v>273</v>
      </c>
      <c r="C311" s="289">
        <v>20140227</v>
      </c>
      <c r="D311" s="289">
        <v>13539341183</v>
      </c>
      <c r="E311" s="289" t="s">
        <v>5</v>
      </c>
      <c r="F311" s="102">
        <v>41695</v>
      </c>
      <c r="L311" s="38"/>
      <c r="M311"/>
    </row>
    <row r="312" spans="2:13" ht="14.25" thickBot="1">
      <c r="B312" s="98">
        <v>274</v>
      </c>
      <c r="C312" s="288">
        <v>20140227</v>
      </c>
      <c r="D312" s="288">
        <v>13555886049</v>
      </c>
      <c r="E312" s="288" t="s">
        <v>15</v>
      </c>
      <c r="F312" s="102">
        <v>41695</v>
      </c>
      <c r="L312" s="38"/>
      <c r="M312"/>
    </row>
    <row r="313" spans="2:13" ht="14.25" thickBot="1">
      <c r="B313" s="98">
        <v>275</v>
      </c>
      <c r="C313" s="289">
        <v>20140227</v>
      </c>
      <c r="D313" s="289">
        <v>13556276718</v>
      </c>
      <c r="E313" s="289" t="s">
        <v>5</v>
      </c>
      <c r="F313" s="102">
        <v>41695</v>
      </c>
      <c r="L313" s="38"/>
      <c r="M313"/>
    </row>
    <row r="314" spans="2:13" ht="14.25" thickBot="1">
      <c r="B314" s="98">
        <v>276</v>
      </c>
      <c r="C314" s="289">
        <v>20140227</v>
      </c>
      <c r="D314" s="289">
        <v>13592997952</v>
      </c>
      <c r="E314" s="289" t="s">
        <v>5</v>
      </c>
      <c r="F314" s="102">
        <v>41695</v>
      </c>
      <c r="L314" s="38"/>
      <c r="M314"/>
    </row>
    <row r="315" spans="2:13" ht="14.25" thickBot="1">
      <c r="B315" s="98">
        <v>277</v>
      </c>
      <c r="C315" s="288">
        <v>20140227</v>
      </c>
      <c r="D315" s="288">
        <v>13622615371</v>
      </c>
      <c r="E315" s="288" t="s">
        <v>5</v>
      </c>
      <c r="F315" s="102">
        <v>41695</v>
      </c>
      <c r="L315" s="38"/>
      <c r="M315"/>
    </row>
    <row r="316" spans="2:13" ht="14.25" thickBot="1">
      <c r="B316" s="98">
        <v>278</v>
      </c>
      <c r="C316" s="289">
        <v>20140227</v>
      </c>
      <c r="D316" s="289">
        <v>13622646632</v>
      </c>
      <c r="E316" s="289" t="s">
        <v>5</v>
      </c>
      <c r="F316" s="102">
        <v>41695</v>
      </c>
      <c r="L316" s="38"/>
      <c r="M316"/>
    </row>
    <row r="317" spans="2:13" ht="14.25" thickBot="1">
      <c r="B317" s="98">
        <v>279</v>
      </c>
      <c r="C317" s="288">
        <v>20140227</v>
      </c>
      <c r="D317" s="288">
        <v>13635110079</v>
      </c>
      <c r="E317" s="288" t="s">
        <v>6</v>
      </c>
      <c r="F317" s="102">
        <v>41695</v>
      </c>
      <c r="L317" s="38"/>
      <c r="M317"/>
    </row>
    <row r="318" spans="2:13" ht="14.25" thickBot="1">
      <c r="B318" s="98">
        <v>280</v>
      </c>
      <c r="C318" s="289">
        <v>20140227</v>
      </c>
      <c r="D318" s="289">
        <v>13668952254</v>
      </c>
      <c r="E318" s="289" t="s">
        <v>5</v>
      </c>
      <c r="F318" s="102">
        <v>41695</v>
      </c>
      <c r="L318" s="38"/>
      <c r="M318"/>
    </row>
    <row r="319" spans="2:13" ht="14.25" thickBot="1">
      <c r="B319" s="98">
        <v>281</v>
      </c>
      <c r="C319" s="288">
        <v>20140227</v>
      </c>
      <c r="D319" s="288">
        <v>13692710303</v>
      </c>
      <c r="E319" s="288" t="s">
        <v>5</v>
      </c>
      <c r="F319" s="102">
        <v>41695</v>
      </c>
      <c r="L319" s="38"/>
      <c r="M319"/>
    </row>
    <row r="320" spans="2:13" ht="14.25" thickBot="1">
      <c r="B320" s="98">
        <v>282</v>
      </c>
      <c r="C320" s="289">
        <v>20140227</v>
      </c>
      <c r="D320" s="289">
        <v>13710357748</v>
      </c>
      <c r="E320" s="289" t="s">
        <v>5</v>
      </c>
      <c r="F320" s="102">
        <v>41695</v>
      </c>
      <c r="L320" s="38"/>
      <c r="M320"/>
    </row>
    <row r="321" spans="2:13" ht="14.25" thickBot="1">
      <c r="B321" s="98">
        <v>283</v>
      </c>
      <c r="C321" s="288">
        <v>20140227</v>
      </c>
      <c r="D321" s="288">
        <v>13719065445</v>
      </c>
      <c r="E321" s="288" t="s">
        <v>5</v>
      </c>
      <c r="F321" s="102">
        <v>41695</v>
      </c>
      <c r="L321" s="38"/>
      <c r="M321"/>
    </row>
    <row r="322" spans="2:13" ht="14.25" thickBot="1">
      <c r="B322" s="98">
        <v>284</v>
      </c>
      <c r="C322" s="288">
        <v>20140227</v>
      </c>
      <c r="D322" s="288">
        <v>13728440639</v>
      </c>
      <c r="E322" s="288" t="s">
        <v>5</v>
      </c>
      <c r="F322" s="102">
        <v>41695</v>
      </c>
      <c r="L322" s="38"/>
      <c r="M322"/>
    </row>
    <row r="323" spans="2:13" ht="14.25" thickBot="1">
      <c r="B323" s="98">
        <v>285</v>
      </c>
      <c r="C323" s="288">
        <v>20140227</v>
      </c>
      <c r="D323" s="288">
        <v>13752671651</v>
      </c>
      <c r="E323" s="288" t="s">
        <v>24</v>
      </c>
      <c r="F323" s="102">
        <v>41695</v>
      </c>
      <c r="L323" s="38"/>
      <c r="M323"/>
    </row>
    <row r="324" spans="2:13" ht="14.25" thickBot="1">
      <c r="B324" s="98">
        <v>286</v>
      </c>
      <c r="C324" s="289">
        <v>20140227</v>
      </c>
      <c r="D324" s="289">
        <v>13766826874</v>
      </c>
      <c r="E324" s="289" t="s">
        <v>10</v>
      </c>
      <c r="F324" s="102">
        <v>41695</v>
      </c>
      <c r="L324" s="38"/>
      <c r="M324"/>
    </row>
    <row r="325" spans="2:13" ht="14.25" thickBot="1">
      <c r="B325" s="98">
        <v>287</v>
      </c>
      <c r="C325" s="288">
        <v>20140227</v>
      </c>
      <c r="D325" s="288">
        <v>13821132883</v>
      </c>
      <c r="E325" s="288" t="s">
        <v>24</v>
      </c>
      <c r="F325" s="102">
        <v>41695</v>
      </c>
      <c r="L325" s="38"/>
      <c r="M325"/>
    </row>
    <row r="326" spans="2:13" ht="14.25" thickBot="1">
      <c r="B326" s="98">
        <v>288</v>
      </c>
      <c r="C326" s="288">
        <v>20140227</v>
      </c>
      <c r="D326" s="288">
        <v>13841735258</v>
      </c>
      <c r="E326" s="288" t="s">
        <v>15</v>
      </c>
      <c r="F326" s="102">
        <v>41695</v>
      </c>
      <c r="L326" s="38"/>
      <c r="M326"/>
    </row>
    <row r="327" spans="2:13" ht="14.25" thickBot="1">
      <c r="B327" s="98">
        <v>289</v>
      </c>
      <c r="C327" s="288">
        <v>20140227</v>
      </c>
      <c r="D327" s="288">
        <v>15005841866</v>
      </c>
      <c r="E327" s="288" t="s">
        <v>27</v>
      </c>
      <c r="F327" s="102">
        <v>41695</v>
      </c>
      <c r="L327" s="38"/>
      <c r="M327"/>
    </row>
    <row r="328" spans="2:13" ht="14.25" thickBot="1">
      <c r="B328" s="98">
        <v>290</v>
      </c>
      <c r="C328" s="289">
        <v>20140227</v>
      </c>
      <c r="D328" s="289">
        <v>15015397149</v>
      </c>
      <c r="E328" s="289" t="s">
        <v>5</v>
      </c>
      <c r="F328" s="102">
        <v>41695</v>
      </c>
      <c r="L328" s="38"/>
      <c r="M328"/>
    </row>
    <row r="329" spans="2:13" ht="14.25" thickBot="1">
      <c r="B329" s="98">
        <v>291</v>
      </c>
      <c r="C329" s="288">
        <v>20140227</v>
      </c>
      <c r="D329" s="288">
        <v>15016525146</v>
      </c>
      <c r="E329" s="288" t="s">
        <v>5</v>
      </c>
      <c r="F329" s="102">
        <v>41695</v>
      </c>
      <c r="L329" s="38"/>
      <c r="M329"/>
    </row>
    <row r="330" spans="2:13" ht="14.25" thickBot="1">
      <c r="B330" s="98">
        <v>292</v>
      </c>
      <c r="C330" s="289">
        <v>20140227</v>
      </c>
      <c r="D330" s="289">
        <v>15016725975</v>
      </c>
      <c r="E330" s="289" t="s">
        <v>5</v>
      </c>
      <c r="F330" s="102">
        <v>41695</v>
      </c>
      <c r="L330" s="38"/>
      <c r="M330"/>
    </row>
    <row r="331" spans="2:13" ht="14.25" thickBot="1">
      <c r="B331" s="98">
        <v>293</v>
      </c>
      <c r="C331" s="288">
        <v>20140227</v>
      </c>
      <c r="D331" s="288">
        <v>15017216863</v>
      </c>
      <c r="E331" s="288" t="s">
        <v>5</v>
      </c>
      <c r="F331" s="102">
        <v>41695</v>
      </c>
      <c r="L331" s="38"/>
      <c r="M331"/>
    </row>
    <row r="332" spans="2:13" ht="14.25" thickBot="1">
      <c r="B332" s="98">
        <v>294</v>
      </c>
      <c r="C332" s="288">
        <v>20140227</v>
      </c>
      <c r="D332" s="288">
        <v>15017947339</v>
      </c>
      <c r="E332" s="288" t="s">
        <v>5</v>
      </c>
      <c r="F332" s="102">
        <v>41695</v>
      </c>
      <c r="L332" s="38"/>
      <c r="M332"/>
    </row>
    <row r="333" spans="2:13" ht="14.25" thickBot="1">
      <c r="B333" s="98">
        <v>295</v>
      </c>
      <c r="C333" s="288">
        <v>20140227</v>
      </c>
      <c r="D333" s="288">
        <v>15019246394</v>
      </c>
      <c r="E333" s="288" t="s">
        <v>5</v>
      </c>
      <c r="F333" s="102">
        <v>41695</v>
      </c>
      <c r="L333" s="38"/>
      <c r="M333"/>
    </row>
    <row r="334" spans="2:13" ht="14.25" thickBot="1">
      <c r="B334" s="98">
        <v>296</v>
      </c>
      <c r="C334" s="289">
        <v>20140227</v>
      </c>
      <c r="D334" s="289">
        <v>15119120273</v>
      </c>
      <c r="E334" s="289" t="s">
        <v>5</v>
      </c>
      <c r="F334" s="102">
        <v>41695</v>
      </c>
      <c r="L334" s="38"/>
      <c r="M334"/>
    </row>
    <row r="335" spans="2:13" ht="14.25" thickBot="1">
      <c r="B335" s="98">
        <v>297</v>
      </c>
      <c r="C335" s="288">
        <v>20140227</v>
      </c>
      <c r="D335" s="288">
        <v>15122864279</v>
      </c>
      <c r="E335" s="288" t="s">
        <v>24</v>
      </c>
      <c r="F335" s="102">
        <v>41695</v>
      </c>
      <c r="L335" s="38"/>
      <c r="M335"/>
    </row>
    <row r="336" spans="2:13" ht="14.25" thickBot="1">
      <c r="B336" s="98">
        <v>298</v>
      </c>
      <c r="C336" s="289">
        <v>20140227</v>
      </c>
      <c r="D336" s="289">
        <v>15218039490</v>
      </c>
      <c r="E336" s="289" t="s">
        <v>5</v>
      </c>
      <c r="F336" s="102">
        <v>41695</v>
      </c>
      <c r="L336" s="38"/>
      <c r="M336"/>
    </row>
    <row r="337" spans="2:13" ht="14.25" thickBot="1">
      <c r="B337" s="98">
        <v>299</v>
      </c>
      <c r="C337" s="289">
        <v>20140227</v>
      </c>
      <c r="D337" s="289">
        <v>15277956065</v>
      </c>
      <c r="E337" s="289" t="s">
        <v>6</v>
      </c>
      <c r="F337" s="102">
        <v>41695</v>
      </c>
      <c r="L337" s="38"/>
      <c r="M337"/>
    </row>
    <row r="338" spans="2:13" ht="14.25" thickBot="1">
      <c r="B338" s="98">
        <v>300</v>
      </c>
      <c r="C338" s="288">
        <v>20140227</v>
      </c>
      <c r="D338" s="288">
        <v>15767868858</v>
      </c>
      <c r="E338" s="288" t="s">
        <v>5</v>
      </c>
      <c r="F338" s="102">
        <v>41695</v>
      </c>
      <c r="L338" s="38"/>
      <c r="M338"/>
    </row>
    <row r="339" spans="2:13" ht="14.25" thickBot="1">
      <c r="B339" s="98">
        <v>301</v>
      </c>
      <c r="C339" s="288">
        <v>20140227</v>
      </c>
      <c r="D339" s="288">
        <v>15807657207</v>
      </c>
      <c r="E339" s="288" t="s">
        <v>5</v>
      </c>
      <c r="F339" s="102">
        <v>41695</v>
      </c>
      <c r="L339" s="38"/>
      <c r="M339"/>
    </row>
    <row r="340" spans="2:13" ht="14.25" thickBot="1">
      <c r="B340" s="98">
        <v>302</v>
      </c>
      <c r="C340" s="289">
        <v>20140227</v>
      </c>
      <c r="D340" s="289">
        <v>15816008965</v>
      </c>
      <c r="E340" s="289" t="s">
        <v>5</v>
      </c>
      <c r="F340" s="102">
        <v>41695</v>
      </c>
      <c r="L340" s="38"/>
      <c r="M340"/>
    </row>
    <row r="341" spans="2:13" ht="14.25" thickBot="1">
      <c r="B341" s="98">
        <v>303</v>
      </c>
      <c r="C341" s="288">
        <v>20140227</v>
      </c>
      <c r="D341" s="288">
        <v>15817832138</v>
      </c>
      <c r="E341" s="288" t="s">
        <v>5</v>
      </c>
      <c r="F341" s="102">
        <v>41695</v>
      </c>
      <c r="L341" s="38"/>
      <c r="M341"/>
    </row>
    <row r="342" spans="2:13" ht="14.25" thickBot="1">
      <c r="B342" s="98">
        <v>304</v>
      </c>
      <c r="C342" s="288">
        <v>20140227</v>
      </c>
      <c r="D342" s="288">
        <v>15917920424</v>
      </c>
      <c r="E342" s="288" t="s">
        <v>5</v>
      </c>
      <c r="F342" s="102">
        <v>41695</v>
      </c>
      <c r="L342" s="38"/>
      <c r="M342"/>
    </row>
    <row r="343" spans="2:13" ht="14.25" thickBot="1">
      <c r="B343" s="98">
        <v>305</v>
      </c>
      <c r="C343" s="288">
        <v>20140227</v>
      </c>
      <c r="D343" s="288">
        <v>15936023757</v>
      </c>
      <c r="E343" s="288" t="s">
        <v>30</v>
      </c>
      <c r="F343" s="102">
        <v>41695</v>
      </c>
      <c r="L343" s="38"/>
      <c r="M343"/>
    </row>
    <row r="344" spans="2:13" ht="14.25" thickBot="1">
      <c r="B344" s="98">
        <v>306</v>
      </c>
      <c r="C344" s="289">
        <v>20140227</v>
      </c>
      <c r="D344" s="289">
        <v>15986475618</v>
      </c>
      <c r="E344" s="289" t="s">
        <v>5</v>
      </c>
      <c r="F344" s="102">
        <v>41695</v>
      </c>
      <c r="L344" s="38"/>
      <c r="M344"/>
    </row>
    <row r="345" spans="2:13" ht="14.25" thickBot="1">
      <c r="B345" s="98">
        <v>307</v>
      </c>
      <c r="C345" s="289">
        <v>20140227</v>
      </c>
      <c r="D345" s="289">
        <v>18268179413</v>
      </c>
      <c r="E345" s="289" t="s">
        <v>27</v>
      </c>
      <c r="F345" s="102">
        <v>41695</v>
      </c>
      <c r="L345" s="38"/>
      <c r="M345"/>
    </row>
    <row r="346" spans="2:13" ht="14.25" thickBot="1">
      <c r="B346" s="98">
        <v>308</v>
      </c>
      <c r="C346" s="289">
        <v>20140227</v>
      </c>
      <c r="D346" s="289">
        <v>18276011187</v>
      </c>
      <c r="E346" s="289" t="s">
        <v>6</v>
      </c>
      <c r="F346" s="102">
        <v>41695</v>
      </c>
      <c r="L346" s="38"/>
      <c r="M346"/>
    </row>
    <row r="347" spans="2:13" ht="14.25" thickBot="1">
      <c r="B347" s="98">
        <v>309</v>
      </c>
      <c r="C347" s="289">
        <v>20140227</v>
      </c>
      <c r="D347" s="289">
        <v>18276396409</v>
      </c>
      <c r="E347" s="289" t="s">
        <v>6</v>
      </c>
      <c r="F347" s="102">
        <v>41695</v>
      </c>
      <c r="L347" s="38"/>
      <c r="M347"/>
    </row>
    <row r="348" spans="2:13" ht="14.25" thickBot="1">
      <c r="B348" s="98">
        <v>310</v>
      </c>
      <c r="C348" s="288">
        <v>20140227</v>
      </c>
      <c r="D348" s="288">
        <v>18729740241</v>
      </c>
      <c r="E348" s="288" t="s">
        <v>21</v>
      </c>
      <c r="F348" s="102">
        <v>41695</v>
      </c>
      <c r="L348" s="38"/>
      <c r="M348"/>
    </row>
    <row r="349" spans="2:13" ht="14.25" thickBot="1">
      <c r="B349" s="98">
        <v>311</v>
      </c>
      <c r="C349" s="289">
        <v>20140227</v>
      </c>
      <c r="D349" s="289">
        <v>18773299679</v>
      </c>
      <c r="E349" s="289" t="s">
        <v>11</v>
      </c>
      <c r="F349" s="102">
        <v>41695</v>
      </c>
      <c r="L349" s="38"/>
      <c r="M349"/>
    </row>
    <row r="350" spans="2:13" ht="14.25" thickBot="1">
      <c r="B350" s="98">
        <v>312</v>
      </c>
      <c r="C350" s="289">
        <v>20140227</v>
      </c>
      <c r="D350" s="289">
        <v>18820947680</v>
      </c>
      <c r="E350" s="289" t="s">
        <v>5</v>
      </c>
      <c r="F350" s="102">
        <v>41695</v>
      </c>
      <c r="L350" s="38"/>
      <c r="M350"/>
    </row>
    <row r="351" spans="2:13" ht="14.25" thickBot="1">
      <c r="B351" s="98">
        <v>313</v>
      </c>
      <c r="C351" s="292">
        <v>20140228</v>
      </c>
      <c r="D351" s="292">
        <v>13415692823</v>
      </c>
      <c r="E351" s="292" t="s">
        <v>5</v>
      </c>
      <c r="F351" s="102">
        <v>41695</v>
      </c>
      <c r="L351" s="38"/>
      <c r="M351"/>
    </row>
    <row r="352" spans="2:13" ht="14.25" thickBot="1">
      <c r="B352" s="98">
        <v>314</v>
      </c>
      <c r="C352" s="292">
        <v>20140228</v>
      </c>
      <c r="D352" s="292">
        <v>13422938396</v>
      </c>
      <c r="E352" s="292" t="s">
        <v>5</v>
      </c>
      <c r="F352" s="102">
        <v>41695</v>
      </c>
      <c r="L352" s="38"/>
      <c r="M352"/>
    </row>
    <row r="353" spans="2:13" ht="14.25" thickBot="1">
      <c r="B353" s="98">
        <v>315</v>
      </c>
      <c r="C353" s="291">
        <v>20140228</v>
      </c>
      <c r="D353" s="291">
        <v>13528680734</v>
      </c>
      <c r="E353" s="291" t="s">
        <v>5</v>
      </c>
      <c r="F353" s="102">
        <v>41695</v>
      </c>
      <c r="L353" s="38"/>
      <c r="M353"/>
    </row>
    <row r="354" spans="2:13" ht="14.25" thickBot="1">
      <c r="B354" s="98">
        <v>316</v>
      </c>
      <c r="C354" s="291">
        <v>20140228</v>
      </c>
      <c r="D354" s="291">
        <v>13537616373</v>
      </c>
      <c r="E354" s="291" t="s">
        <v>5</v>
      </c>
      <c r="F354" s="102">
        <v>41695</v>
      </c>
      <c r="L354" s="38"/>
      <c r="M354"/>
    </row>
    <row r="355" spans="2:13" ht="14.25" thickBot="1">
      <c r="B355" s="98">
        <v>317</v>
      </c>
      <c r="C355" s="292">
        <v>20140228</v>
      </c>
      <c r="D355" s="292">
        <v>13538814201</v>
      </c>
      <c r="E355" s="292" t="s">
        <v>5</v>
      </c>
      <c r="F355" s="102">
        <v>41695</v>
      </c>
      <c r="L355" s="38"/>
      <c r="M355"/>
    </row>
    <row r="356" spans="2:13" ht="14.25" thickBot="1">
      <c r="B356" s="98">
        <v>318</v>
      </c>
      <c r="C356" s="292">
        <v>20140228</v>
      </c>
      <c r="D356" s="292">
        <v>13553893183</v>
      </c>
      <c r="E356" s="292" t="s">
        <v>5</v>
      </c>
      <c r="F356" s="102">
        <v>41695</v>
      </c>
      <c r="L356" s="38"/>
      <c r="M356"/>
    </row>
    <row r="357" spans="2:13" ht="14.25" thickBot="1">
      <c r="B357" s="98">
        <v>319</v>
      </c>
      <c r="C357" s="292">
        <v>20140228</v>
      </c>
      <c r="D357" s="292">
        <v>13556173657</v>
      </c>
      <c r="E357" s="292" t="s">
        <v>5</v>
      </c>
      <c r="F357" s="102">
        <v>41695</v>
      </c>
      <c r="L357" s="38"/>
      <c r="M357"/>
    </row>
    <row r="358" spans="2:13" ht="14.25" thickBot="1">
      <c r="B358" s="98">
        <v>320</v>
      </c>
      <c r="C358" s="292">
        <v>20140228</v>
      </c>
      <c r="D358" s="292">
        <v>13621417353</v>
      </c>
      <c r="E358" s="292" t="s">
        <v>5</v>
      </c>
      <c r="F358" s="102">
        <v>41695</v>
      </c>
      <c r="L358" s="38"/>
      <c r="M358"/>
    </row>
    <row r="359" spans="2:13" ht="14.25" thickBot="1">
      <c r="B359" s="98">
        <v>321</v>
      </c>
      <c r="C359" s="292">
        <v>20140228</v>
      </c>
      <c r="D359" s="292">
        <v>13712298691</v>
      </c>
      <c r="E359" s="292" t="s">
        <v>5</v>
      </c>
      <c r="F359" s="102">
        <v>41695</v>
      </c>
      <c r="L359" s="38"/>
      <c r="M359"/>
    </row>
    <row r="360" spans="2:13" ht="14.25" thickBot="1">
      <c r="B360" s="98">
        <v>322</v>
      </c>
      <c r="C360" s="292">
        <v>20140228</v>
      </c>
      <c r="D360" s="292">
        <v>13728258769</v>
      </c>
      <c r="E360" s="292" t="s">
        <v>5</v>
      </c>
      <c r="F360" s="102">
        <v>41695</v>
      </c>
      <c r="L360" s="38"/>
      <c r="M360"/>
    </row>
    <row r="361" spans="2:13" ht="14.25" thickBot="1">
      <c r="B361" s="98">
        <v>323</v>
      </c>
      <c r="C361" s="292">
        <v>20140228</v>
      </c>
      <c r="D361" s="292">
        <v>13751393454</v>
      </c>
      <c r="E361" s="292" t="s">
        <v>5</v>
      </c>
      <c r="F361" s="102">
        <v>41695</v>
      </c>
      <c r="L361" s="38"/>
      <c r="M361"/>
    </row>
    <row r="362" spans="2:13" ht="14.25" thickBot="1">
      <c r="B362" s="98">
        <v>324</v>
      </c>
      <c r="C362" s="292">
        <v>20140228</v>
      </c>
      <c r="D362" s="292">
        <v>13790881830</v>
      </c>
      <c r="E362" s="292" t="s">
        <v>5</v>
      </c>
      <c r="F362" s="102">
        <v>41695</v>
      </c>
      <c r="L362" s="38"/>
      <c r="M362"/>
    </row>
    <row r="363" spans="2:13" ht="14.25" thickBot="1">
      <c r="B363" s="98">
        <v>325</v>
      </c>
      <c r="C363" s="293">
        <v>20140228</v>
      </c>
      <c r="D363" s="293">
        <v>15014979559</v>
      </c>
      <c r="E363" s="293" t="s">
        <v>5</v>
      </c>
      <c r="F363" s="102">
        <v>41695</v>
      </c>
      <c r="L363" s="38"/>
      <c r="M363"/>
    </row>
    <row r="364" spans="2:13" ht="14.25" thickBot="1">
      <c r="B364" s="98">
        <v>326</v>
      </c>
      <c r="C364" s="292">
        <v>20140228</v>
      </c>
      <c r="D364" s="292">
        <v>15218721540</v>
      </c>
      <c r="E364" s="292" t="s">
        <v>5</v>
      </c>
      <c r="F364" s="102">
        <v>41695</v>
      </c>
      <c r="L364" s="38"/>
      <c r="M364"/>
    </row>
    <row r="365" spans="2:13" ht="14.25" thickBot="1">
      <c r="B365" s="98">
        <v>327</v>
      </c>
      <c r="C365" s="292">
        <v>20140228</v>
      </c>
      <c r="D365" s="292">
        <v>15986703260</v>
      </c>
      <c r="E365" s="292" t="s">
        <v>5</v>
      </c>
      <c r="F365" s="102">
        <v>41695</v>
      </c>
      <c r="L365" s="38"/>
      <c r="M365"/>
    </row>
    <row r="366" spans="2:13" ht="14.25" thickBot="1">
      <c r="B366" s="98">
        <v>328</v>
      </c>
      <c r="C366" s="291">
        <v>20140228</v>
      </c>
      <c r="D366" s="291">
        <v>18202293959</v>
      </c>
      <c r="E366" s="291" t="s">
        <v>24</v>
      </c>
      <c r="F366" s="102">
        <v>41695</v>
      </c>
      <c r="L366" s="38"/>
      <c r="M366"/>
    </row>
    <row r="367" spans="2:13" ht="14.25" thickBot="1">
      <c r="B367" s="98">
        <v>329</v>
      </c>
      <c r="C367" s="291">
        <v>20140228</v>
      </c>
      <c r="D367" s="291">
        <v>18218538258</v>
      </c>
      <c r="E367" s="291" t="s">
        <v>5</v>
      </c>
      <c r="F367" s="102">
        <v>41695</v>
      </c>
      <c r="L367" s="38"/>
      <c r="M367"/>
    </row>
    <row r="368" spans="2:13" ht="14.25" thickBot="1">
      <c r="B368" s="98">
        <v>330</v>
      </c>
      <c r="C368" s="291">
        <v>20140228</v>
      </c>
      <c r="D368" s="291">
        <v>18777555621</v>
      </c>
      <c r="E368" s="291" t="s">
        <v>6</v>
      </c>
      <c r="F368" s="102">
        <v>41695</v>
      </c>
      <c r="L368" s="38"/>
      <c r="M368"/>
    </row>
  </sheetData>
  <mergeCells count="2">
    <mergeCell ref="B1:F1"/>
    <mergeCell ref="I1:M1"/>
  </mergeCells>
  <phoneticPr fontId="14" type="noConversion"/>
  <dataValidations count="4">
    <dataValidation type="custom" allowBlank="1" showInputMessage="1" showErrorMessage="1" sqref="F39:F184 L39:L43 E187:E212 L47:L48">
      <formula1>E41</formula1>
    </dataValidation>
    <dataValidation type="custom" allowBlank="1" showInputMessage="1" showErrorMessage="1" sqref="K47:K48">
      <formula1>L49</formula1>
    </dataValidation>
    <dataValidation type="custom" allowBlank="1" showInputMessage="1" showErrorMessage="1" sqref="L45:L46">
      <formula1>K47</formula1>
    </dataValidation>
    <dataValidation type="custom" allowBlank="1" showInputMessage="1" showErrorMessage="1" sqref="E213:E242 L44 F185:F368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2:XFA24"/>
  <sheetViews>
    <sheetView workbookViewId="0">
      <selection activeCell="O17" sqref="O17"/>
    </sheetView>
  </sheetViews>
  <sheetFormatPr defaultColWidth="9" defaultRowHeight="16.5"/>
  <cols>
    <col min="1" max="1" width="11.25" style="1" customWidth="1"/>
    <col min="2" max="8" width="7.625" style="1" customWidth="1"/>
    <col min="9" max="9" width="14.125" style="1" customWidth="1"/>
    <col min="10" max="14" width="7.625" style="1" customWidth="1"/>
    <col min="15" max="15" width="9.375" style="1" bestFit="1" customWidth="1"/>
    <col min="16" max="16" width="13.125" style="1" bestFit="1" customWidth="1"/>
    <col min="17" max="16381" width="9" style="1"/>
  </cols>
  <sheetData>
    <row r="2" spans="1:16" ht="20.100000000000001" customHeight="1">
      <c r="A2" s="302" t="s">
        <v>418</v>
      </c>
      <c r="B2" s="303" t="s">
        <v>98</v>
      </c>
      <c r="C2" s="306" t="s">
        <v>105</v>
      </c>
      <c r="D2" s="302"/>
      <c r="E2" s="300" t="s">
        <v>100</v>
      </c>
      <c r="F2" s="300" t="s">
        <v>106</v>
      </c>
      <c r="G2" s="302" t="s">
        <v>103</v>
      </c>
      <c r="H2" s="307"/>
      <c r="I2" s="305" t="s">
        <v>115</v>
      </c>
      <c r="J2" s="306" t="s">
        <v>102</v>
      </c>
      <c r="K2" s="302"/>
      <c r="L2" s="300" t="s">
        <v>101</v>
      </c>
      <c r="M2" s="302" t="s">
        <v>99</v>
      </c>
      <c r="N2" s="306" t="s">
        <v>104</v>
      </c>
      <c r="O2" s="302"/>
      <c r="P2" s="300" t="s">
        <v>114</v>
      </c>
    </row>
    <row r="3" spans="1:16" ht="20.100000000000001" customHeight="1">
      <c r="A3" s="302"/>
      <c r="B3" s="304"/>
      <c r="C3" s="150" t="s">
        <v>419</v>
      </c>
      <c r="D3" s="146" t="s">
        <v>420</v>
      </c>
      <c r="E3" s="301"/>
      <c r="F3" s="301"/>
      <c r="G3" s="150" t="s">
        <v>419</v>
      </c>
      <c r="H3" s="146" t="s">
        <v>420</v>
      </c>
      <c r="I3" s="305"/>
      <c r="J3" s="150" t="s">
        <v>419</v>
      </c>
      <c r="K3" s="146" t="s">
        <v>420</v>
      </c>
      <c r="L3" s="301"/>
      <c r="M3" s="302"/>
      <c r="N3" s="150" t="s">
        <v>419</v>
      </c>
      <c r="O3" s="146" t="s">
        <v>420</v>
      </c>
      <c r="P3" s="301"/>
    </row>
    <row r="4" spans="1:16">
      <c r="A4" s="145" t="s">
        <v>0</v>
      </c>
      <c r="B4" s="155">
        <f>旷盛!B34</f>
        <v>33998</v>
      </c>
      <c r="C4" s="153">
        <f>旷盛!C34</f>
        <v>41</v>
      </c>
      <c r="D4" s="147">
        <f>旷盛!D34</f>
        <v>51</v>
      </c>
      <c r="E4" s="148">
        <f>旷盛!E34</f>
        <v>49</v>
      </c>
      <c r="F4" s="149">
        <f>E4+D4</f>
        <v>100</v>
      </c>
      <c r="G4" s="144">
        <v>5.18</v>
      </c>
      <c r="H4" s="152">
        <f>D4/B4*10000</f>
        <v>15.000882404847344</v>
      </c>
      <c r="I4" s="154">
        <f>F4/B4*10000</f>
        <v>29.413494911465381</v>
      </c>
      <c r="J4" s="153">
        <f>旷盛!J34</f>
        <v>4</v>
      </c>
      <c r="K4" s="147">
        <f>旷盛!K34</f>
        <v>4</v>
      </c>
      <c r="L4" s="148">
        <f>旷盛!L34</f>
        <v>11</v>
      </c>
      <c r="M4" s="151">
        <f>K4+L4</f>
        <v>15</v>
      </c>
      <c r="N4" s="117">
        <v>1.3</v>
      </c>
      <c r="O4" s="19">
        <f>K4/B4*10000</f>
        <v>1.1765397964586153</v>
      </c>
      <c r="P4" s="61">
        <f>M4/B4*10000</f>
        <v>4.412024236719807</v>
      </c>
    </row>
    <row r="5" spans="1:16">
      <c r="A5" s="145" t="s">
        <v>39</v>
      </c>
      <c r="B5" s="155">
        <f>梵天!B34</f>
        <v>16223</v>
      </c>
      <c r="C5" s="153">
        <f>梵天!C34</f>
        <v>105</v>
      </c>
      <c r="D5" s="147">
        <f>梵天!D34</f>
        <v>107</v>
      </c>
      <c r="E5" s="148">
        <f>梵天!E34</f>
        <v>37</v>
      </c>
      <c r="F5" s="149">
        <f t="shared" ref="F5:F10" si="0">E5+D5</f>
        <v>144</v>
      </c>
      <c r="G5" s="144">
        <v>60</v>
      </c>
      <c r="H5" s="152">
        <f t="shared" ref="H5:H10" si="1">D5/B5*10000</f>
        <v>65.955741847993593</v>
      </c>
      <c r="I5" s="154">
        <f t="shared" ref="I5:I8" si="2">F5/B5*10000</f>
        <v>88.762867533748391</v>
      </c>
      <c r="J5" s="153">
        <f>梵天!J34</f>
        <v>6</v>
      </c>
      <c r="K5" s="147">
        <f>梵天!K34</f>
        <v>6</v>
      </c>
      <c r="L5" s="148">
        <f>梵天!L34</f>
        <v>4</v>
      </c>
      <c r="M5" s="151">
        <f t="shared" ref="M5:M10" si="3">K5+L5</f>
        <v>10</v>
      </c>
      <c r="N5" s="117">
        <v>3.83</v>
      </c>
      <c r="O5" s="19">
        <f t="shared" ref="O5:O10" si="4">K5/B5*10000</f>
        <v>3.6984528139061825</v>
      </c>
      <c r="P5" s="61">
        <f t="shared" ref="P5:P10" si="5">M5/B5*10000</f>
        <v>6.164088023176971</v>
      </c>
    </row>
    <row r="6" spans="1:16">
      <c r="A6" s="145" t="s">
        <v>40</v>
      </c>
      <c r="B6" s="155">
        <f>笑傲!B34</f>
        <v>28861</v>
      </c>
      <c r="C6" s="153">
        <f>笑傲!C34</f>
        <v>122</v>
      </c>
      <c r="D6" s="147">
        <f>笑傲!D34</f>
        <v>123</v>
      </c>
      <c r="E6" s="148">
        <f>笑傲!E34</f>
        <v>21</v>
      </c>
      <c r="F6" s="149">
        <f t="shared" si="0"/>
        <v>144</v>
      </c>
      <c r="G6" s="144">
        <v>38.79</v>
      </c>
      <c r="H6" s="152">
        <f t="shared" si="1"/>
        <v>42.6180659020824</v>
      </c>
      <c r="I6" s="154">
        <f t="shared" si="2"/>
        <v>49.894321056096466</v>
      </c>
      <c r="J6" s="153">
        <f>笑傲!J34</f>
        <v>2</v>
      </c>
      <c r="K6" s="147">
        <f>笑傲!K34</f>
        <v>2</v>
      </c>
      <c r="L6" s="148">
        <f>笑傲!L34</f>
        <v>0</v>
      </c>
      <c r="M6" s="151">
        <f t="shared" si="3"/>
        <v>2</v>
      </c>
      <c r="N6" s="117">
        <v>0.7</v>
      </c>
      <c r="O6" s="19">
        <f t="shared" si="4"/>
        <v>0.69297668133467305</v>
      </c>
      <c r="P6" s="61">
        <f t="shared" si="5"/>
        <v>0.69297668133467305</v>
      </c>
    </row>
    <row r="7" spans="1:16">
      <c r="A7" s="145" t="s">
        <v>41</v>
      </c>
      <c r="B7" s="155">
        <f>彼岸天!B34</f>
        <v>26850</v>
      </c>
      <c r="C7" s="153">
        <f>彼岸天!C34</f>
        <v>213</v>
      </c>
      <c r="D7" s="147">
        <f>彼岸天!D34</f>
        <v>221</v>
      </c>
      <c r="E7" s="148">
        <f>彼岸天!E34</f>
        <v>30</v>
      </c>
      <c r="F7" s="149">
        <f t="shared" si="0"/>
        <v>251</v>
      </c>
      <c r="G7" s="144">
        <v>69.87</v>
      </c>
      <c r="H7" s="152">
        <f t="shared" si="1"/>
        <v>82.309124767225327</v>
      </c>
      <c r="I7" s="154">
        <f t="shared" si="2"/>
        <v>93.482309124767212</v>
      </c>
      <c r="J7" s="153">
        <f>彼岸天!J34</f>
        <v>1</v>
      </c>
      <c r="K7" s="147">
        <f>彼岸天!K34</f>
        <v>2</v>
      </c>
      <c r="L7" s="148">
        <f>彼岸天!L34</f>
        <v>3</v>
      </c>
      <c r="M7" s="151">
        <f t="shared" si="3"/>
        <v>5</v>
      </c>
      <c r="N7" s="117">
        <v>0.38</v>
      </c>
      <c r="O7" s="19">
        <f t="shared" si="4"/>
        <v>0.74487895716946007</v>
      </c>
      <c r="P7" s="61">
        <f t="shared" si="5"/>
        <v>1.8621973929236499</v>
      </c>
    </row>
    <row r="8" spans="1:16">
      <c r="A8" s="145" t="s">
        <v>42</v>
      </c>
      <c r="B8" s="155">
        <f>星熠!B34</f>
        <v>22854</v>
      </c>
      <c r="C8" s="153">
        <f>星熠!C34</f>
        <v>133</v>
      </c>
      <c r="D8" s="147">
        <f>星熠!D34</f>
        <v>139</v>
      </c>
      <c r="E8" s="148">
        <f>星熠!E34</f>
        <v>65</v>
      </c>
      <c r="F8" s="149">
        <f t="shared" si="0"/>
        <v>204</v>
      </c>
      <c r="G8" s="144">
        <v>53.8</v>
      </c>
      <c r="H8" s="152">
        <f t="shared" si="1"/>
        <v>60.82086286864444</v>
      </c>
      <c r="I8" s="154">
        <f t="shared" si="2"/>
        <v>89.262273562614851</v>
      </c>
      <c r="J8" s="153">
        <f>星熠!J34</f>
        <v>5</v>
      </c>
      <c r="K8" s="147">
        <f>星熠!K34</f>
        <v>5</v>
      </c>
      <c r="L8" s="148">
        <f>星熠!L34</f>
        <v>0</v>
      </c>
      <c r="M8" s="151">
        <f t="shared" si="3"/>
        <v>5</v>
      </c>
      <c r="N8" s="117">
        <v>1.79</v>
      </c>
      <c r="O8" s="19">
        <f t="shared" si="4"/>
        <v>2.1878008226131094</v>
      </c>
      <c r="P8" s="61">
        <f t="shared" si="5"/>
        <v>2.1878008226131094</v>
      </c>
    </row>
    <row r="9" spans="1:16">
      <c r="A9" s="145" t="s">
        <v>43</v>
      </c>
      <c r="B9" s="155">
        <f>掌龙!B34</f>
        <v>67920</v>
      </c>
      <c r="C9" s="153">
        <v>202</v>
      </c>
      <c r="D9" s="147">
        <f>掌龙!D34</f>
        <v>243</v>
      </c>
      <c r="E9" s="148">
        <f>掌龙!E34</f>
        <v>99</v>
      </c>
      <c r="F9" s="149">
        <f t="shared" si="0"/>
        <v>342</v>
      </c>
      <c r="G9" s="144">
        <v>59.16</v>
      </c>
      <c r="H9" s="152">
        <f t="shared" si="1"/>
        <v>35.777385159010599</v>
      </c>
      <c r="I9" s="154">
        <f>F9/B9*10000</f>
        <v>50.353356890459366</v>
      </c>
      <c r="J9" s="153">
        <f>掌龙!J34</f>
        <v>4</v>
      </c>
      <c r="K9" s="147">
        <f>掌龙!K34</f>
        <v>4</v>
      </c>
      <c r="L9" s="148">
        <f>掌龙!L34</f>
        <v>14</v>
      </c>
      <c r="M9" s="151">
        <f t="shared" si="3"/>
        <v>18</v>
      </c>
      <c r="N9" s="117">
        <v>1.17</v>
      </c>
      <c r="O9" s="19">
        <f t="shared" si="4"/>
        <v>0.58892815076560656</v>
      </c>
      <c r="P9" s="61">
        <f t="shared" si="5"/>
        <v>2.6501766784452294</v>
      </c>
    </row>
    <row r="10" spans="1:16">
      <c r="A10" s="145" t="s">
        <v>44</v>
      </c>
      <c r="B10" s="155">
        <f>龙腾!B34</f>
        <v>48762</v>
      </c>
      <c r="C10" s="153">
        <f>龙腾!C34</f>
        <v>305</v>
      </c>
      <c r="D10" s="147">
        <f>龙腾!D34</f>
        <v>323</v>
      </c>
      <c r="E10" s="148">
        <f>龙腾!E34</f>
        <v>7</v>
      </c>
      <c r="F10" s="149">
        <f t="shared" si="0"/>
        <v>330</v>
      </c>
      <c r="G10" s="144">
        <v>48.67</v>
      </c>
      <c r="H10" s="152">
        <f t="shared" si="1"/>
        <v>66.240104999794923</v>
      </c>
      <c r="I10" s="154">
        <f>F10/B10*10000</f>
        <v>67.675649070997906</v>
      </c>
      <c r="J10" s="153">
        <f>龙腾!J34</f>
        <v>9</v>
      </c>
      <c r="K10" s="147">
        <f>龙腾!K34</f>
        <v>9</v>
      </c>
      <c r="L10" s="148">
        <f>龙腾!L34</f>
        <v>1</v>
      </c>
      <c r="M10" s="151">
        <f t="shared" si="3"/>
        <v>10</v>
      </c>
      <c r="N10" s="117">
        <v>1.79</v>
      </c>
      <c r="O10" s="19">
        <f t="shared" si="4"/>
        <v>1.8456995201181248</v>
      </c>
      <c r="P10" s="61">
        <f t="shared" si="5"/>
        <v>2.050777244575694</v>
      </c>
    </row>
    <row r="24" ht="12.75" customHeight="1"/>
  </sheetData>
  <mergeCells count="12">
    <mergeCell ref="P2:P3"/>
    <mergeCell ref="A2:A3"/>
    <mergeCell ref="B2:B3"/>
    <mergeCell ref="E2:E3"/>
    <mergeCell ref="F2:F3"/>
    <mergeCell ref="I2:I3"/>
    <mergeCell ref="N2:O2"/>
    <mergeCell ref="C2:D2"/>
    <mergeCell ref="J2:K2"/>
    <mergeCell ref="G2:H2"/>
    <mergeCell ref="L2:L3"/>
    <mergeCell ref="M2:M3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33"/>
  <sheetViews>
    <sheetView workbookViewId="0">
      <selection activeCell="D3" sqref="D3"/>
    </sheetView>
  </sheetViews>
  <sheetFormatPr defaultRowHeight="13.5"/>
  <cols>
    <col min="1" max="1" width="9" customWidth="1"/>
    <col min="2" max="22" width="6.625" customWidth="1"/>
  </cols>
  <sheetData>
    <row r="1" spans="1:22" ht="16.5">
      <c r="B1" s="310" t="s">
        <v>409</v>
      </c>
      <c r="C1" s="308"/>
      <c r="D1" s="308"/>
      <c r="E1" s="311" t="s">
        <v>410</v>
      </c>
      <c r="F1" s="308"/>
      <c r="G1" s="312"/>
      <c r="H1" s="308" t="s">
        <v>411</v>
      </c>
      <c r="I1" s="308"/>
      <c r="J1" s="308"/>
      <c r="K1" s="311" t="s">
        <v>412</v>
      </c>
      <c r="L1" s="308"/>
      <c r="M1" s="312"/>
      <c r="N1" s="308" t="s">
        <v>413</v>
      </c>
      <c r="O1" s="308"/>
      <c r="P1" s="308"/>
      <c r="Q1" s="311" t="s">
        <v>414</v>
      </c>
      <c r="R1" s="308"/>
      <c r="S1" s="312"/>
      <c r="T1" s="308" t="s">
        <v>415</v>
      </c>
      <c r="U1" s="308"/>
      <c r="V1" s="309"/>
    </row>
    <row r="2" spans="1:22" ht="16.5">
      <c r="B2" s="127" t="s">
        <v>407</v>
      </c>
      <c r="C2" s="207" t="s">
        <v>416</v>
      </c>
      <c r="D2" s="130" t="s">
        <v>408</v>
      </c>
      <c r="E2" s="135" t="s">
        <v>407</v>
      </c>
      <c r="F2" s="127" t="s">
        <v>406</v>
      </c>
      <c r="G2" s="136" t="s">
        <v>408</v>
      </c>
      <c r="H2" s="134" t="s">
        <v>407</v>
      </c>
      <c r="I2" s="127" t="s">
        <v>406</v>
      </c>
      <c r="J2" s="130" t="s">
        <v>408</v>
      </c>
      <c r="K2" s="135" t="s">
        <v>407</v>
      </c>
      <c r="L2" s="127" t="s">
        <v>406</v>
      </c>
      <c r="M2" s="136" t="s">
        <v>408</v>
      </c>
      <c r="N2" s="134" t="s">
        <v>407</v>
      </c>
      <c r="O2" s="127" t="s">
        <v>406</v>
      </c>
      <c r="P2" s="130" t="s">
        <v>408</v>
      </c>
      <c r="Q2" s="135" t="s">
        <v>407</v>
      </c>
      <c r="R2" s="127" t="s">
        <v>406</v>
      </c>
      <c r="S2" s="136" t="s">
        <v>408</v>
      </c>
      <c r="T2" s="134" t="s">
        <v>407</v>
      </c>
      <c r="U2" s="127" t="s">
        <v>406</v>
      </c>
      <c r="V2" s="127" t="s">
        <v>408</v>
      </c>
    </row>
    <row r="3" spans="1:22" ht="16.5">
      <c r="A3" s="128" t="s">
        <v>1</v>
      </c>
      <c r="B3" s="137">
        <v>69</v>
      </c>
      <c r="C3" s="208">
        <v>23</v>
      </c>
      <c r="D3" s="139">
        <f>B3+C3</f>
        <v>92</v>
      </c>
      <c r="E3" s="140">
        <v>822</v>
      </c>
      <c r="F3" s="138">
        <v>54</v>
      </c>
      <c r="G3" s="141">
        <f>E3+F3</f>
        <v>876</v>
      </c>
      <c r="H3" s="142">
        <v>498</v>
      </c>
      <c r="I3" s="138">
        <v>15</v>
      </c>
      <c r="J3" s="139">
        <f>H3+I3</f>
        <v>513</v>
      </c>
      <c r="K3" s="140">
        <v>3653</v>
      </c>
      <c r="L3" s="138">
        <v>6</v>
      </c>
      <c r="M3" s="141">
        <f>K3+L3</f>
        <v>3659</v>
      </c>
      <c r="N3" s="142">
        <v>1551</v>
      </c>
      <c r="O3" s="138">
        <v>79</v>
      </c>
      <c r="P3" s="139">
        <f>N3+O3</f>
        <v>1630</v>
      </c>
      <c r="Q3" s="140">
        <v>306</v>
      </c>
      <c r="R3" s="138">
        <v>310</v>
      </c>
      <c r="S3" s="141">
        <f>Q3+R3</f>
        <v>616</v>
      </c>
      <c r="T3" s="142">
        <v>1907</v>
      </c>
      <c r="U3" s="138">
        <v>112</v>
      </c>
      <c r="V3" s="143">
        <f>T3+U3</f>
        <v>2019</v>
      </c>
    </row>
    <row r="4" spans="1:22" ht="16.5">
      <c r="A4" s="128" t="s">
        <v>2</v>
      </c>
      <c r="B4" s="137">
        <v>4</v>
      </c>
      <c r="C4" s="208">
        <v>0</v>
      </c>
      <c r="D4" s="139">
        <f t="shared" ref="D4:D33" si="0">B4+C4</f>
        <v>4</v>
      </c>
      <c r="E4" s="140">
        <v>2</v>
      </c>
      <c r="F4" s="208">
        <v>0</v>
      </c>
      <c r="G4" s="141">
        <f t="shared" ref="G4:G33" si="1">E4+F4</f>
        <v>2</v>
      </c>
      <c r="H4" s="142">
        <v>3</v>
      </c>
      <c r="I4" s="208">
        <v>0</v>
      </c>
      <c r="J4" s="139">
        <f t="shared" ref="J4:J33" si="2">H4+I4</f>
        <v>3</v>
      </c>
      <c r="K4" s="140">
        <v>0</v>
      </c>
      <c r="L4" s="208">
        <v>0</v>
      </c>
      <c r="M4" s="141">
        <f t="shared" ref="M4:M33" si="3">K4+L4</f>
        <v>0</v>
      </c>
      <c r="N4" s="142">
        <v>7</v>
      </c>
      <c r="O4" s="208">
        <v>1</v>
      </c>
      <c r="P4" s="139">
        <f t="shared" ref="P4:P33" si="4">N4+O4</f>
        <v>8</v>
      </c>
      <c r="Q4" s="140">
        <v>1</v>
      </c>
      <c r="R4" s="208">
        <v>1</v>
      </c>
      <c r="S4" s="141">
        <f t="shared" ref="S4:S33" si="5">Q4+R4</f>
        <v>2</v>
      </c>
      <c r="T4" s="142">
        <v>9</v>
      </c>
      <c r="U4" s="208">
        <v>0</v>
      </c>
      <c r="V4" s="143">
        <f>T4+U4</f>
        <v>9</v>
      </c>
    </row>
    <row r="5" spans="1:22" ht="16.5">
      <c r="A5" s="128" t="s">
        <v>3</v>
      </c>
      <c r="B5" s="137">
        <v>109</v>
      </c>
      <c r="C5" s="208">
        <v>9</v>
      </c>
      <c r="D5" s="139">
        <f t="shared" si="0"/>
        <v>118</v>
      </c>
      <c r="E5" s="140">
        <v>3</v>
      </c>
      <c r="F5" s="208">
        <v>0</v>
      </c>
      <c r="G5" s="141">
        <f>E5+F5</f>
        <v>3</v>
      </c>
      <c r="H5" s="142">
        <v>1125</v>
      </c>
      <c r="I5" s="208">
        <v>0</v>
      </c>
      <c r="J5" s="139">
        <f t="shared" si="2"/>
        <v>1125</v>
      </c>
      <c r="K5" s="140">
        <v>0</v>
      </c>
      <c r="L5" s="208">
        <v>0</v>
      </c>
      <c r="M5" s="141">
        <f t="shared" si="3"/>
        <v>0</v>
      </c>
      <c r="N5" s="142">
        <v>2</v>
      </c>
      <c r="O5" s="208">
        <v>0</v>
      </c>
      <c r="P5" s="139">
        <f t="shared" si="4"/>
        <v>2</v>
      </c>
      <c r="Q5" s="140">
        <v>14338</v>
      </c>
      <c r="R5" s="208">
        <v>13471</v>
      </c>
      <c r="S5" s="141">
        <f t="shared" si="5"/>
        <v>27809</v>
      </c>
      <c r="T5" s="142">
        <v>12</v>
      </c>
      <c r="U5" s="208">
        <v>1</v>
      </c>
      <c r="V5" s="143">
        <f t="shared" ref="V5:V33" si="6">T5+U5</f>
        <v>13</v>
      </c>
    </row>
    <row r="6" spans="1:22" ht="16.5">
      <c r="A6" s="128" t="s">
        <v>4</v>
      </c>
      <c r="B6" s="137">
        <v>13</v>
      </c>
      <c r="C6" s="208">
        <v>0</v>
      </c>
      <c r="D6" s="139">
        <f t="shared" si="0"/>
        <v>13</v>
      </c>
      <c r="E6" s="140">
        <v>8</v>
      </c>
      <c r="F6" s="208">
        <v>0</v>
      </c>
      <c r="G6" s="141">
        <f t="shared" si="1"/>
        <v>8</v>
      </c>
      <c r="H6" s="142">
        <v>0</v>
      </c>
      <c r="I6" s="208">
        <v>0</v>
      </c>
      <c r="J6" s="139">
        <f t="shared" si="2"/>
        <v>0</v>
      </c>
      <c r="K6" s="140">
        <v>0</v>
      </c>
      <c r="L6" s="208">
        <v>0</v>
      </c>
      <c r="M6" s="141">
        <f t="shared" si="3"/>
        <v>0</v>
      </c>
      <c r="N6" s="142">
        <v>20</v>
      </c>
      <c r="O6" s="208">
        <v>0</v>
      </c>
      <c r="P6" s="139">
        <f t="shared" si="4"/>
        <v>20</v>
      </c>
      <c r="Q6" s="140">
        <v>0</v>
      </c>
      <c r="R6" s="208">
        <v>0</v>
      </c>
      <c r="S6" s="141">
        <f t="shared" si="5"/>
        <v>0</v>
      </c>
      <c r="T6" s="142">
        <v>29</v>
      </c>
      <c r="U6" s="208">
        <v>2</v>
      </c>
      <c r="V6" s="143">
        <f t="shared" si="6"/>
        <v>31</v>
      </c>
    </row>
    <row r="7" spans="1:22" ht="16.5">
      <c r="A7" s="128" t="s">
        <v>5</v>
      </c>
      <c r="B7" s="137">
        <v>9464</v>
      </c>
      <c r="C7" s="208">
        <v>815</v>
      </c>
      <c r="D7" s="139">
        <f t="shared" si="0"/>
        <v>10279</v>
      </c>
      <c r="E7" s="140">
        <v>5038</v>
      </c>
      <c r="F7" s="208">
        <v>34</v>
      </c>
      <c r="G7" s="141">
        <f t="shared" si="1"/>
        <v>5072</v>
      </c>
      <c r="H7" s="142">
        <v>13293</v>
      </c>
      <c r="I7" s="208">
        <v>7</v>
      </c>
      <c r="J7" s="139">
        <f t="shared" si="2"/>
        <v>13300</v>
      </c>
      <c r="K7" s="140">
        <v>9618</v>
      </c>
      <c r="L7" s="208">
        <v>0</v>
      </c>
      <c r="M7" s="141">
        <f t="shared" si="3"/>
        <v>9618</v>
      </c>
      <c r="N7" s="142">
        <v>5318</v>
      </c>
      <c r="O7" s="208">
        <v>5</v>
      </c>
      <c r="P7" s="139">
        <f t="shared" si="4"/>
        <v>5323</v>
      </c>
      <c r="Q7" s="140">
        <v>11856</v>
      </c>
      <c r="R7" s="208">
        <v>12309</v>
      </c>
      <c r="S7" s="141">
        <f t="shared" si="5"/>
        <v>24165</v>
      </c>
      <c r="T7" s="142">
        <v>19227</v>
      </c>
      <c r="U7" s="208">
        <v>2242</v>
      </c>
      <c r="V7" s="143">
        <f t="shared" si="6"/>
        <v>21469</v>
      </c>
    </row>
    <row r="8" spans="1:22" ht="16.5">
      <c r="A8" s="128" t="s">
        <v>6</v>
      </c>
      <c r="B8" s="137">
        <v>255</v>
      </c>
      <c r="C8" s="208">
        <v>107</v>
      </c>
      <c r="D8" s="139">
        <f t="shared" si="0"/>
        <v>362</v>
      </c>
      <c r="E8" s="140">
        <v>546</v>
      </c>
      <c r="F8" s="208">
        <v>52</v>
      </c>
      <c r="G8" s="141">
        <f t="shared" si="1"/>
        <v>598</v>
      </c>
      <c r="H8" s="142">
        <v>830</v>
      </c>
      <c r="I8" s="208">
        <v>93</v>
      </c>
      <c r="J8" s="139">
        <f t="shared" si="2"/>
        <v>923</v>
      </c>
      <c r="K8" s="140">
        <v>884</v>
      </c>
      <c r="L8" s="208">
        <v>22</v>
      </c>
      <c r="M8" s="141">
        <f t="shared" si="3"/>
        <v>906</v>
      </c>
      <c r="N8" s="142">
        <v>431</v>
      </c>
      <c r="O8" s="208">
        <v>46</v>
      </c>
      <c r="P8" s="139">
        <f t="shared" si="4"/>
        <v>477</v>
      </c>
      <c r="Q8" s="140">
        <v>728</v>
      </c>
      <c r="R8" s="208">
        <v>766</v>
      </c>
      <c r="S8" s="141">
        <f t="shared" si="5"/>
        <v>1494</v>
      </c>
      <c r="T8" s="142">
        <v>1315</v>
      </c>
      <c r="U8" s="208">
        <v>199</v>
      </c>
      <c r="V8" s="143">
        <f t="shared" si="6"/>
        <v>1514</v>
      </c>
    </row>
    <row r="9" spans="1:22" ht="16.5">
      <c r="A9" s="128" t="s">
        <v>7</v>
      </c>
      <c r="B9" s="137">
        <v>148</v>
      </c>
      <c r="C9" s="208">
        <v>8</v>
      </c>
      <c r="D9" s="139">
        <f t="shared" si="0"/>
        <v>156</v>
      </c>
      <c r="E9" s="140">
        <v>73</v>
      </c>
      <c r="F9" s="208">
        <v>0</v>
      </c>
      <c r="G9" s="141">
        <f t="shared" si="1"/>
        <v>73</v>
      </c>
      <c r="H9" s="142">
        <v>258</v>
      </c>
      <c r="I9" s="208">
        <v>60</v>
      </c>
      <c r="J9" s="139">
        <f t="shared" si="2"/>
        <v>318</v>
      </c>
      <c r="K9" s="140">
        <v>61</v>
      </c>
      <c r="L9" s="208">
        <v>0</v>
      </c>
      <c r="M9" s="141">
        <f t="shared" si="3"/>
        <v>61</v>
      </c>
      <c r="N9" s="142">
        <v>191</v>
      </c>
      <c r="O9" s="208">
        <v>2</v>
      </c>
      <c r="P9" s="139">
        <f t="shared" si="4"/>
        <v>193</v>
      </c>
      <c r="Q9" s="140">
        <v>15</v>
      </c>
      <c r="R9" s="208">
        <v>15</v>
      </c>
      <c r="S9" s="141">
        <f t="shared" si="5"/>
        <v>30</v>
      </c>
      <c r="T9" s="142">
        <v>292</v>
      </c>
      <c r="U9" s="208">
        <v>4</v>
      </c>
      <c r="V9" s="143">
        <f t="shared" si="6"/>
        <v>296</v>
      </c>
    </row>
    <row r="10" spans="1:22" ht="16.5">
      <c r="A10" s="128" t="s">
        <v>8</v>
      </c>
      <c r="B10" s="137">
        <v>370</v>
      </c>
      <c r="C10" s="208">
        <v>0</v>
      </c>
      <c r="D10" s="139">
        <f t="shared" si="0"/>
        <v>370</v>
      </c>
      <c r="E10" s="140">
        <v>0</v>
      </c>
      <c r="F10" s="208">
        <v>0</v>
      </c>
      <c r="G10" s="141">
        <f t="shared" si="1"/>
        <v>0</v>
      </c>
      <c r="H10" s="142">
        <v>1</v>
      </c>
      <c r="I10" s="208">
        <v>0</v>
      </c>
      <c r="J10" s="139">
        <f t="shared" si="2"/>
        <v>1</v>
      </c>
      <c r="K10" s="140">
        <v>0</v>
      </c>
      <c r="L10" s="208">
        <v>0</v>
      </c>
      <c r="M10" s="141">
        <f t="shared" si="3"/>
        <v>0</v>
      </c>
      <c r="N10" s="142">
        <v>94</v>
      </c>
      <c r="O10" s="208">
        <v>0</v>
      </c>
      <c r="P10" s="139">
        <f t="shared" si="4"/>
        <v>94</v>
      </c>
      <c r="Q10" s="140">
        <v>0</v>
      </c>
      <c r="R10" s="208">
        <v>0</v>
      </c>
      <c r="S10" s="141">
        <f t="shared" si="5"/>
        <v>0</v>
      </c>
      <c r="T10" s="142">
        <v>4</v>
      </c>
      <c r="U10" s="208">
        <v>1</v>
      </c>
      <c r="V10" s="143">
        <f t="shared" si="6"/>
        <v>5</v>
      </c>
    </row>
    <row r="11" spans="1:22" ht="16.5">
      <c r="A11" s="128" t="s">
        <v>9</v>
      </c>
      <c r="B11" s="137">
        <v>17</v>
      </c>
      <c r="C11" s="208">
        <v>3</v>
      </c>
      <c r="D11" s="139">
        <f t="shared" si="0"/>
        <v>20</v>
      </c>
      <c r="E11" s="140">
        <v>32</v>
      </c>
      <c r="F11" s="208">
        <v>1</v>
      </c>
      <c r="G11" s="141">
        <f t="shared" si="1"/>
        <v>33</v>
      </c>
      <c r="H11" s="142">
        <v>304</v>
      </c>
      <c r="I11" s="208">
        <v>10</v>
      </c>
      <c r="J11" s="139">
        <f t="shared" si="2"/>
        <v>314</v>
      </c>
      <c r="K11" s="140">
        <v>49</v>
      </c>
      <c r="L11" s="208">
        <v>1</v>
      </c>
      <c r="M11" s="141">
        <f t="shared" si="3"/>
        <v>50</v>
      </c>
      <c r="N11" s="142">
        <v>3</v>
      </c>
      <c r="O11" s="208">
        <v>0</v>
      </c>
      <c r="P11" s="139">
        <f t="shared" si="4"/>
        <v>3</v>
      </c>
      <c r="Q11" s="140">
        <v>206</v>
      </c>
      <c r="R11" s="208">
        <v>208</v>
      </c>
      <c r="S11" s="141">
        <f t="shared" si="5"/>
        <v>414</v>
      </c>
      <c r="T11" s="142">
        <v>75</v>
      </c>
      <c r="U11" s="208">
        <v>3</v>
      </c>
      <c r="V11" s="143">
        <f t="shared" si="6"/>
        <v>78</v>
      </c>
    </row>
    <row r="12" spans="1:22" ht="16.5">
      <c r="A12" s="128" t="s">
        <v>10</v>
      </c>
      <c r="B12" s="137">
        <v>177</v>
      </c>
      <c r="C12" s="208">
        <v>52</v>
      </c>
      <c r="D12" s="139">
        <f t="shared" si="0"/>
        <v>229</v>
      </c>
      <c r="E12" s="140">
        <v>318</v>
      </c>
      <c r="F12" s="208">
        <v>9</v>
      </c>
      <c r="G12" s="141">
        <f t="shared" si="1"/>
        <v>327</v>
      </c>
      <c r="H12" s="142">
        <v>485</v>
      </c>
      <c r="I12" s="208">
        <v>57</v>
      </c>
      <c r="J12" s="139">
        <f t="shared" si="2"/>
        <v>542</v>
      </c>
      <c r="K12" s="140">
        <v>38</v>
      </c>
      <c r="L12" s="208">
        <v>1</v>
      </c>
      <c r="M12" s="141">
        <f t="shared" si="3"/>
        <v>39</v>
      </c>
      <c r="N12" s="142">
        <v>241</v>
      </c>
      <c r="O12" s="208">
        <v>18</v>
      </c>
      <c r="P12" s="139">
        <f t="shared" si="4"/>
        <v>259</v>
      </c>
      <c r="Q12" s="140">
        <v>44</v>
      </c>
      <c r="R12" s="208">
        <v>45</v>
      </c>
      <c r="S12" s="141">
        <f t="shared" si="5"/>
        <v>89</v>
      </c>
      <c r="T12" s="142">
        <v>696</v>
      </c>
      <c r="U12" s="208">
        <v>40</v>
      </c>
      <c r="V12" s="143">
        <f t="shared" si="6"/>
        <v>736</v>
      </c>
    </row>
    <row r="13" spans="1:22" ht="16.5">
      <c r="A13" s="128" t="s">
        <v>11</v>
      </c>
      <c r="B13" s="137">
        <v>3225</v>
      </c>
      <c r="C13" s="208">
        <v>286</v>
      </c>
      <c r="D13" s="139">
        <f t="shared" si="0"/>
        <v>3511</v>
      </c>
      <c r="E13" s="140">
        <v>481</v>
      </c>
      <c r="F13" s="208">
        <v>17</v>
      </c>
      <c r="G13" s="141">
        <f t="shared" si="1"/>
        <v>498</v>
      </c>
      <c r="H13" s="142">
        <v>915</v>
      </c>
      <c r="I13" s="208">
        <v>29</v>
      </c>
      <c r="J13" s="139">
        <f t="shared" si="2"/>
        <v>944</v>
      </c>
      <c r="K13" s="140">
        <v>141</v>
      </c>
      <c r="L13" s="208">
        <v>2</v>
      </c>
      <c r="M13" s="141">
        <f t="shared" si="3"/>
        <v>143</v>
      </c>
      <c r="N13" s="142">
        <v>658</v>
      </c>
      <c r="O13" s="208">
        <v>43</v>
      </c>
      <c r="P13" s="139">
        <f t="shared" si="4"/>
        <v>701</v>
      </c>
      <c r="Q13" s="140">
        <v>397</v>
      </c>
      <c r="R13" s="208">
        <v>397</v>
      </c>
      <c r="S13" s="141">
        <f t="shared" si="5"/>
        <v>794</v>
      </c>
      <c r="T13" s="142">
        <v>1037</v>
      </c>
      <c r="U13" s="208">
        <v>45</v>
      </c>
      <c r="V13" s="143">
        <f t="shared" si="6"/>
        <v>1082</v>
      </c>
    </row>
    <row r="14" spans="1:22" ht="16.5">
      <c r="A14" s="128" t="s">
        <v>12</v>
      </c>
      <c r="B14" s="137">
        <v>43</v>
      </c>
      <c r="C14" s="208">
        <v>2</v>
      </c>
      <c r="D14" s="139">
        <f t="shared" si="0"/>
        <v>45</v>
      </c>
      <c r="E14" s="140">
        <v>139</v>
      </c>
      <c r="F14" s="208">
        <v>6</v>
      </c>
      <c r="G14" s="141">
        <f t="shared" si="1"/>
        <v>145</v>
      </c>
      <c r="H14" s="142">
        <v>216</v>
      </c>
      <c r="I14" s="208">
        <v>11</v>
      </c>
      <c r="J14" s="139">
        <f t="shared" si="2"/>
        <v>227</v>
      </c>
      <c r="K14" s="140">
        <v>1577</v>
      </c>
      <c r="L14" s="208">
        <v>0</v>
      </c>
      <c r="M14" s="141">
        <f t="shared" si="3"/>
        <v>1577</v>
      </c>
      <c r="N14" s="142">
        <v>288</v>
      </c>
      <c r="O14" s="208">
        <v>13</v>
      </c>
      <c r="P14" s="139">
        <f t="shared" si="4"/>
        <v>301</v>
      </c>
      <c r="Q14" s="140">
        <v>106</v>
      </c>
      <c r="R14" s="208">
        <v>106</v>
      </c>
      <c r="S14" s="141">
        <f t="shared" si="5"/>
        <v>212</v>
      </c>
      <c r="T14" s="142">
        <v>660</v>
      </c>
      <c r="U14" s="208">
        <v>11</v>
      </c>
      <c r="V14" s="143">
        <f t="shared" si="6"/>
        <v>671</v>
      </c>
    </row>
    <row r="15" spans="1:22" ht="16.5">
      <c r="A15" s="128" t="s">
        <v>13</v>
      </c>
      <c r="B15" s="137">
        <v>2400</v>
      </c>
      <c r="C15" s="208">
        <v>318</v>
      </c>
      <c r="D15" s="139">
        <f t="shared" si="0"/>
        <v>2718</v>
      </c>
      <c r="E15" s="140">
        <v>1153</v>
      </c>
      <c r="F15" s="208">
        <v>1</v>
      </c>
      <c r="G15" s="141">
        <f t="shared" si="1"/>
        <v>1154</v>
      </c>
      <c r="H15" s="142">
        <v>16</v>
      </c>
      <c r="I15" s="208">
        <v>0</v>
      </c>
      <c r="J15" s="139">
        <f t="shared" si="2"/>
        <v>16</v>
      </c>
      <c r="K15" s="140">
        <v>3367</v>
      </c>
      <c r="L15" s="208">
        <v>0</v>
      </c>
      <c r="M15" s="141">
        <f t="shared" si="3"/>
        <v>3367</v>
      </c>
      <c r="N15" s="142">
        <v>26</v>
      </c>
      <c r="O15" s="208">
        <v>5</v>
      </c>
      <c r="P15" s="139">
        <f t="shared" si="4"/>
        <v>31</v>
      </c>
      <c r="Q15" s="140">
        <v>1</v>
      </c>
      <c r="R15" s="208">
        <v>1</v>
      </c>
      <c r="S15" s="141">
        <f t="shared" si="5"/>
        <v>2</v>
      </c>
      <c r="T15" s="142">
        <v>53</v>
      </c>
      <c r="U15" s="208">
        <v>0</v>
      </c>
      <c r="V15" s="143">
        <f t="shared" si="6"/>
        <v>53</v>
      </c>
    </row>
    <row r="16" spans="1:22" ht="16.5">
      <c r="A16" s="128" t="s">
        <v>14</v>
      </c>
      <c r="B16" s="137">
        <v>9</v>
      </c>
      <c r="C16" s="208">
        <v>0</v>
      </c>
      <c r="D16" s="139">
        <f t="shared" si="0"/>
        <v>9</v>
      </c>
      <c r="E16" s="140">
        <v>27</v>
      </c>
      <c r="F16" s="208">
        <v>1</v>
      </c>
      <c r="G16" s="141">
        <f t="shared" si="1"/>
        <v>28</v>
      </c>
      <c r="H16" s="142">
        <v>1</v>
      </c>
      <c r="I16" s="208">
        <v>0</v>
      </c>
      <c r="J16" s="139">
        <f t="shared" si="2"/>
        <v>1</v>
      </c>
      <c r="K16" s="140">
        <v>0</v>
      </c>
      <c r="L16" s="208">
        <v>0</v>
      </c>
      <c r="M16" s="141">
        <f t="shared" si="3"/>
        <v>0</v>
      </c>
      <c r="N16" s="142">
        <v>58</v>
      </c>
      <c r="O16" s="208">
        <v>0</v>
      </c>
      <c r="P16" s="139">
        <f t="shared" si="4"/>
        <v>58</v>
      </c>
      <c r="Q16" s="140">
        <v>1</v>
      </c>
      <c r="R16" s="208">
        <v>1</v>
      </c>
      <c r="S16" s="141">
        <f t="shared" si="5"/>
        <v>2</v>
      </c>
      <c r="T16" s="142">
        <v>85</v>
      </c>
      <c r="U16" s="208">
        <v>2</v>
      </c>
      <c r="V16" s="143">
        <f t="shared" si="6"/>
        <v>87</v>
      </c>
    </row>
    <row r="17" spans="1:22" ht="16.5">
      <c r="A17" s="128" t="s">
        <v>15</v>
      </c>
      <c r="B17" s="137">
        <v>31</v>
      </c>
      <c r="C17" s="208">
        <v>1</v>
      </c>
      <c r="D17" s="139">
        <f t="shared" si="0"/>
        <v>32</v>
      </c>
      <c r="E17" s="140">
        <v>398</v>
      </c>
      <c r="F17" s="208">
        <v>30</v>
      </c>
      <c r="G17" s="141">
        <f t="shared" si="1"/>
        <v>428</v>
      </c>
      <c r="H17" s="142">
        <v>63</v>
      </c>
      <c r="I17" s="208">
        <v>14</v>
      </c>
      <c r="J17" s="139">
        <f t="shared" si="2"/>
        <v>77</v>
      </c>
      <c r="K17" s="140">
        <v>29</v>
      </c>
      <c r="L17" s="208">
        <v>1</v>
      </c>
      <c r="M17" s="141">
        <f t="shared" si="3"/>
        <v>30</v>
      </c>
      <c r="N17" s="142">
        <v>661</v>
      </c>
      <c r="O17" s="208">
        <v>67</v>
      </c>
      <c r="P17" s="139">
        <f t="shared" si="4"/>
        <v>728</v>
      </c>
      <c r="Q17" s="140">
        <v>17</v>
      </c>
      <c r="R17" s="208">
        <v>16</v>
      </c>
      <c r="S17" s="141">
        <f t="shared" si="5"/>
        <v>33</v>
      </c>
      <c r="T17" s="142">
        <v>904</v>
      </c>
      <c r="U17" s="208">
        <v>72</v>
      </c>
      <c r="V17" s="143">
        <f t="shared" si="6"/>
        <v>976</v>
      </c>
    </row>
    <row r="18" spans="1:22" ht="16.5">
      <c r="A18" s="128" t="s">
        <v>16</v>
      </c>
      <c r="B18" s="137">
        <v>46</v>
      </c>
      <c r="C18" s="208">
        <v>1</v>
      </c>
      <c r="D18" s="139">
        <f t="shared" si="0"/>
        <v>47</v>
      </c>
      <c r="E18" s="140">
        <v>382</v>
      </c>
      <c r="F18" s="208">
        <v>16</v>
      </c>
      <c r="G18" s="141">
        <f t="shared" si="1"/>
        <v>398</v>
      </c>
      <c r="H18" s="142">
        <v>27</v>
      </c>
      <c r="I18" s="208">
        <v>1</v>
      </c>
      <c r="J18" s="139">
        <f t="shared" si="2"/>
        <v>28</v>
      </c>
      <c r="K18" s="140">
        <v>11</v>
      </c>
      <c r="L18" s="208">
        <v>0</v>
      </c>
      <c r="M18" s="141">
        <f t="shared" si="3"/>
        <v>11</v>
      </c>
      <c r="N18" s="142">
        <v>537</v>
      </c>
      <c r="O18" s="208">
        <v>53</v>
      </c>
      <c r="P18" s="139">
        <f t="shared" si="4"/>
        <v>590</v>
      </c>
      <c r="Q18" s="140">
        <v>10</v>
      </c>
      <c r="R18" s="208">
        <v>10</v>
      </c>
      <c r="S18" s="141">
        <f t="shared" si="5"/>
        <v>20</v>
      </c>
      <c r="T18" s="142">
        <v>707</v>
      </c>
      <c r="U18" s="208">
        <v>51</v>
      </c>
      <c r="V18" s="143">
        <f t="shared" si="6"/>
        <v>758</v>
      </c>
    </row>
    <row r="19" spans="1:22" ht="16.5">
      <c r="A19" s="128" t="s">
        <v>17</v>
      </c>
      <c r="B19" s="137">
        <v>2</v>
      </c>
      <c r="C19" s="208">
        <v>0</v>
      </c>
      <c r="D19" s="139">
        <f t="shared" si="0"/>
        <v>2</v>
      </c>
      <c r="E19" s="140">
        <v>2</v>
      </c>
      <c r="F19" s="208">
        <v>0</v>
      </c>
      <c r="G19" s="141">
        <f t="shared" si="1"/>
        <v>2</v>
      </c>
      <c r="H19" s="142">
        <v>0</v>
      </c>
      <c r="I19" s="208">
        <v>0</v>
      </c>
      <c r="J19" s="139">
        <f t="shared" si="2"/>
        <v>0</v>
      </c>
      <c r="K19" s="140">
        <v>0</v>
      </c>
      <c r="L19" s="208">
        <v>0</v>
      </c>
      <c r="M19" s="141">
        <f t="shared" si="3"/>
        <v>0</v>
      </c>
      <c r="N19" s="142">
        <v>3</v>
      </c>
      <c r="O19" s="208">
        <v>0</v>
      </c>
      <c r="P19" s="139">
        <f t="shared" si="4"/>
        <v>3</v>
      </c>
      <c r="Q19" s="140">
        <v>0</v>
      </c>
      <c r="R19" s="208">
        <v>0</v>
      </c>
      <c r="S19" s="141">
        <f t="shared" si="5"/>
        <v>0</v>
      </c>
      <c r="T19" s="142">
        <v>1</v>
      </c>
      <c r="U19" s="208">
        <v>0</v>
      </c>
      <c r="V19" s="143">
        <f t="shared" si="6"/>
        <v>1</v>
      </c>
    </row>
    <row r="20" spans="1:22" ht="16.5">
      <c r="A20" s="128" t="s">
        <v>18</v>
      </c>
      <c r="B20" s="137">
        <v>40</v>
      </c>
      <c r="C20" s="208">
        <v>1</v>
      </c>
      <c r="D20" s="139">
        <f t="shared" si="0"/>
        <v>41</v>
      </c>
      <c r="E20" s="140">
        <v>125</v>
      </c>
      <c r="F20" s="208">
        <v>1</v>
      </c>
      <c r="G20" s="141">
        <f t="shared" si="1"/>
        <v>126</v>
      </c>
      <c r="H20" s="142">
        <v>28</v>
      </c>
      <c r="I20" s="208">
        <v>0</v>
      </c>
      <c r="J20" s="139">
        <f t="shared" si="2"/>
        <v>28</v>
      </c>
      <c r="K20" s="140">
        <v>10</v>
      </c>
      <c r="L20" s="208">
        <v>0</v>
      </c>
      <c r="M20" s="141">
        <f t="shared" si="3"/>
        <v>10</v>
      </c>
      <c r="N20" s="142">
        <v>354</v>
      </c>
      <c r="O20" s="208">
        <v>1</v>
      </c>
      <c r="P20" s="139">
        <f t="shared" si="4"/>
        <v>355</v>
      </c>
      <c r="Q20" s="140">
        <v>20</v>
      </c>
      <c r="R20" s="208">
        <v>20</v>
      </c>
      <c r="S20" s="141">
        <f t="shared" si="5"/>
        <v>40</v>
      </c>
      <c r="T20" s="142">
        <v>365</v>
      </c>
      <c r="U20" s="208">
        <v>10</v>
      </c>
      <c r="V20" s="143">
        <f t="shared" si="6"/>
        <v>375</v>
      </c>
    </row>
    <row r="21" spans="1:22" ht="16.5">
      <c r="A21" s="128" t="s">
        <v>19</v>
      </c>
      <c r="B21" s="137">
        <v>6</v>
      </c>
      <c r="C21" s="208">
        <v>0</v>
      </c>
      <c r="D21" s="139">
        <f t="shared" si="0"/>
        <v>6</v>
      </c>
      <c r="E21" s="140">
        <v>687</v>
      </c>
      <c r="F21" s="208">
        <v>1</v>
      </c>
      <c r="G21" s="141">
        <f t="shared" si="1"/>
        <v>688</v>
      </c>
      <c r="H21" s="142">
        <v>892</v>
      </c>
      <c r="I21" s="208">
        <v>0</v>
      </c>
      <c r="J21" s="139">
        <f t="shared" si="2"/>
        <v>892</v>
      </c>
      <c r="K21" s="140">
        <v>0</v>
      </c>
      <c r="L21" s="208">
        <v>0</v>
      </c>
      <c r="M21" s="141">
        <f t="shared" si="3"/>
        <v>0</v>
      </c>
      <c r="N21" s="142">
        <v>11</v>
      </c>
      <c r="O21" s="208">
        <v>4</v>
      </c>
      <c r="P21" s="139">
        <f t="shared" si="4"/>
        <v>15</v>
      </c>
      <c r="Q21" s="140">
        <v>0</v>
      </c>
      <c r="R21" s="208">
        <v>0</v>
      </c>
      <c r="S21" s="141">
        <f t="shared" si="5"/>
        <v>0</v>
      </c>
      <c r="T21" s="142">
        <v>46</v>
      </c>
      <c r="U21" s="208">
        <v>3</v>
      </c>
      <c r="V21" s="143">
        <f t="shared" si="6"/>
        <v>49</v>
      </c>
    </row>
    <row r="22" spans="1:22" ht="16.5">
      <c r="A22" s="128" t="s">
        <v>20</v>
      </c>
      <c r="B22" s="137">
        <v>16</v>
      </c>
      <c r="C22" s="208">
        <v>5</v>
      </c>
      <c r="D22" s="139">
        <f t="shared" si="0"/>
        <v>21</v>
      </c>
      <c r="E22" s="140">
        <v>5</v>
      </c>
      <c r="F22" s="208">
        <v>0</v>
      </c>
      <c r="G22" s="141">
        <f t="shared" si="1"/>
        <v>5</v>
      </c>
      <c r="H22" s="142">
        <v>0</v>
      </c>
      <c r="I22" s="208">
        <v>0</v>
      </c>
      <c r="J22" s="139">
        <f t="shared" si="2"/>
        <v>0</v>
      </c>
      <c r="K22" s="140">
        <v>0</v>
      </c>
      <c r="L22" s="208">
        <v>0</v>
      </c>
      <c r="M22" s="141">
        <f t="shared" si="3"/>
        <v>0</v>
      </c>
      <c r="N22" s="142">
        <v>0</v>
      </c>
      <c r="O22" s="208">
        <v>0</v>
      </c>
      <c r="P22" s="139">
        <f t="shared" si="4"/>
        <v>0</v>
      </c>
      <c r="Q22" s="140">
        <v>0</v>
      </c>
      <c r="R22" s="208">
        <v>0</v>
      </c>
      <c r="S22" s="141">
        <f t="shared" si="5"/>
        <v>0</v>
      </c>
      <c r="T22" s="142">
        <v>10</v>
      </c>
      <c r="U22" s="208">
        <v>0</v>
      </c>
      <c r="V22" s="143">
        <f t="shared" si="6"/>
        <v>10</v>
      </c>
    </row>
    <row r="23" spans="1:22" ht="16.5">
      <c r="A23" s="128" t="s">
        <v>21</v>
      </c>
      <c r="B23" s="137">
        <v>2880</v>
      </c>
      <c r="C23" s="208">
        <v>560</v>
      </c>
      <c r="D23" s="139">
        <f t="shared" si="0"/>
        <v>3440</v>
      </c>
      <c r="E23" s="140">
        <v>151</v>
      </c>
      <c r="F23" s="208">
        <v>0</v>
      </c>
      <c r="G23" s="141">
        <f t="shared" si="1"/>
        <v>151</v>
      </c>
      <c r="H23" s="142">
        <v>206</v>
      </c>
      <c r="I23" s="208">
        <v>4</v>
      </c>
      <c r="J23" s="139">
        <f t="shared" si="2"/>
        <v>210</v>
      </c>
      <c r="K23" s="140">
        <v>103</v>
      </c>
      <c r="L23" s="208">
        <v>1</v>
      </c>
      <c r="M23" s="141">
        <f t="shared" si="3"/>
        <v>104</v>
      </c>
      <c r="N23" s="142">
        <v>1873</v>
      </c>
      <c r="O23" s="208">
        <v>62</v>
      </c>
      <c r="P23" s="139">
        <f t="shared" si="4"/>
        <v>1935</v>
      </c>
      <c r="Q23" s="140">
        <v>195</v>
      </c>
      <c r="R23" s="208">
        <v>193</v>
      </c>
      <c r="S23" s="141">
        <f t="shared" si="5"/>
        <v>388</v>
      </c>
      <c r="T23" s="142">
        <v>2180</v>
      </c>
      <c r="U23" s="208">
        <v>58</v>
      </c>
      <c r="V23" s="143">
        <f t="shared" si="6"/>
        <v>2238</v>
      </c>
    </row>
    <row r="24" spans="1:22" ht="16.5">
      <c r="A24" s="128" t="s">
        <v>22</v>
      </c>
      <c r="B24" s="137">
        <v>3512</v>
      </c>
      <c r="C24" s="208">
        <v>0</v>
      </c>
      <c r="D24" s="139">
        <f t="shared" si="0"/>
        <v>3512</v>
      </c>
      <c r="E24" s="140">
        <v>13</v>
      </c>
      <c r="F24" s="208">
        <v>0</v>
      </c>
      <c r="G24" s="141">
        <f t="shared" si="1"/>
        <v>13</v>
      </c>
      <c r="H24" s="142">
        <v>3</v>
      </c>
      <c r="I24" s="208">
        <v>0</v>
      </c>
      <c r="J24" s="139">
        <f t="shared" si="2"/>
        <v>3</v>
      </c>
      <c r="K24" s="140">
        <v>0</v>
      </c>
      <c r="L24" s="208">
        <v>0</v>
      </c>
      <c r="M24" s="141">
        <f t="shared" si="3"/>
        <v>0</v>
      </c>
      <c r="N24" s="142">
        <v>11</v>
      </c>
      <c r="O24" s="208">
        <v>3</v>
      </c>
      <c r="P24" s="139">
        <f t="shared" si="4"/>
        <v>14</v>
      </c>
      <c r="Q24" s="140">
        <v>2</v>
      </c>
      <c r="R24" s="208">
        <v>2</v>
      </c>
      <c r="S24" s="141">
        <f t="shared" si="5"/>
        <v>4</v>
      </c>
      <c r="T24" s="142">
        <v>16</v>
      </c>
      <c r="U24" s="208">
        <v>1</v>
      </c>
      <c r="V24" s="143">
        <f t="shared" si="6"/>
        <v>17</v>
      </c>
    </row>
    <row r="25" spans="1:22" ht="16.5">
      <c r="A25" s="128" t="s">
        <v>23</v>
      </c>
      <c r="B25" s="137">
        <v>378</v>
      </c>
      <c r="C25" s="208">
        <v>0</v>
      </c>
      <c r="D25" s="139">
        <f t="shared" si="0"/>
        <v>378</v>
      </c>
      <c r="E25" s="140">
        <v>39</v>
      </c>
      <c r="F25" s="208">
        <v>1</v>
      </c>
      <c r="G25" s="141">
        <f t="shared" si="1"/>
        <v>40</v>
      </c>
      <c r="H25" s="142">
        <v>3</v>
      </c>
      <c r="I25" s="208">
        <v>0</v>
      </c>
      <c r="J25" s="139">
        <f t="shared" si="2"/>
        <v>3</v>
      </c>
      <c r="K25" s="140">
        <v>1</v>
      </c>
      <c r="L25" s="208">
        <v>0</v>
      </c>
      <c r="M25" s="141">
        <f t="shared" si="3"/>
        <v>1</v>
      </c>
      <c r="N25" s="142">
        <v>69</v>
      </c>
      <c r="O25" s="208">
        <v>3</v>
      </c>
      <c r="P25" s="139">
        <f t="shared" si="4"/>
        <v>72</v>
      </c>
      <c r="Q25" s="140">
        <v>2</v>
      </c>
      <c r="R25" s="208">
        <v>2</v>
      </c>
      <c r="S25" s="141">
        <f t="shared" si="5"/>
        <v>4</v>
      </c>
      <c r="T25" s="142">
        <v>86</v>
      </c>
      <c r="U25" s="208">
        <v>2</v>
      </c>
      <c r="V25" s="143">
        <f t="shared" si="6"/>
        <v>88</v>
      </c>
    </row>
    <row r="26" spans="1:22" ht="16.5">
      <c r="A26" s="128" t="s">
        <v>24</v>
      </c>
      <c r="B26" s="137">
        <v>318</v>
      </c>
      <c r="C26" s="208">
        <v>45</v>
      </c>
      <c r="D26" s="139">
        <f t="shared" si="0"/>
        <v>363</v>
      </c>
      <c r="E26" s="140">
        <v>439</v>
      </c>
      <c r="F26" s="208">
        <v>0</v>
      </c>
      <c r="G26" s="141">
        <f t="shared" si="1"/>
        <v>439</v>
      </c>
      <c r="H26" s="142">
        <v>7</v>
      </c>
      <c r="I26" s="208">
        <v>0</v>
      </c>
      <c r="J26" s="139">
        <f t="shared" si="2"/>
        <v>7</v>
      </c>
      <c r="K26" s="140">
        <v>440</v>
      </c>
      <c r="L26" s="208">
        <v>0</v>
      </c>
      <c r="M26" s="141">
        <f t="shared" si="3"/>
        <v>440</v>
      </c>
      <c r="N26" s="142">
        <v>1</v>
      </c>
      <c r="O26" s="208">
        <v>0</v>
      </c>
      <c r="P26" s="139">
        <f t="shared" si="4"/>
        <v>1</v>
      </c>
      <c r="Q26" s="140">
        <v>0</v>
      </c>
      <c r="R26" s="208">
        <v>0</v>
      </c>
      <c r="S26" s="141">
        <f t="shared" si="5"/>
        <v>0</v>
      </c>
      <c r="T26" s="142">
        <v>1295</v>
      </c>
      <c r="U26" s="208">
        <v>16</v>
      </c>
      <c r="V26" s="143">
        <f t="shared" si="6"/>
        <v>1311</v>
      </c>
    </row>
    <row r="27" spans="1:22" ht="16.5">
      <c r="A27" s="128" t="s">
        <v>25</v>
      </c>
      <c r="B27" s="137">
        <v>95</v>
      </c>
      <c r="C27" s="208">
        <v>4</v>
      </c>
      <c r="D27" s="139">
        <f t="shared" si="0"/>
        <v>99</v>
      </c>
      <c r="E27" s="140">
        <v>45</v>
      </c>
      <c r="F27" s="208">
        <v>1</v>
      </c>
      <c r="G27" s="141">
        <f t="shared" si="1"/>
        <v>46</v>
      </c>
      <c r="H27" s="142">
        <v>126</v>
      </c>
      <c r="I27" s="208">
        <v>10</v>
      </c>
      <c r="J27" s="139">
        <f t="shared" si="2"/>
        <v>136</v>
      </c>
      <c r="K27" s="140">
        <v>58</v>
      </c>
      <c r="L27" s="208">
        <v>2</v>
      </c>
      <c r="M27" s="141">
        <f t="shared" si="3"/>
        <v>60</v>
      </c>
      <c r="N27" s="142">
        <v>646</v>
      </c>
      <c r="O27" s="208">
        <v>43</v>
      </c>
      <c r="P27" s="139">
        <f t="shared" si="4"/>
        <v>689</v>
      </c>
      <c r="Q27" s="140">
        <v>56</v>
      </c>
      <c r="R27" s="208">
        <v>55</v>
      </c>
      <c r="S27" s="141">
        <f t="shared" si="5"/>
        <v>111</v>
      </c>
      <c r="T27" s="142">
        <v>25</v>
      </c>
      <c r="U27" s="208">
        <v>3</v>
      </c>
      <c r="V27" s="143">
        <f t="shared" si="6"/>
        <v>28</v>
      </c>
    </row>
    <row r="28" spans="1:22" ht="16.5">
      <c r="A28" s="128" t="s">
        <v>26</v>
      </c>
      <c r="B28" s="137">
        <v>326</v>
      </c>
      <c r="C28" s="208">
        <v>24</v>
      </c>
      <c r="D28" s="139">
        <f t="shared" si="0"/>
        <v>350</v>
      </c>
      <c r="E28" s="140">
        <v>854</v>
      </c>
      <c r="F28" s="208">
        <v>51</v>
      </c>
      <c r="G28" s="141">
        <f t="shared" si="1"/>
        <v>905</v>
      </c>
      <c r="H28" s="142">
        <v>529</v>
      </c>
      <c r="I28" s="208">
        <v>52</v>
      </c>
      <c r="J28" s="139">
        <f t="shared" si="2"/>
        <v>581</v>
      </c>
      <c r="K28" s="140">
        <v>235</v>
      </c>
      <c r="L28" s="208">
        <v>2</v>
      </c>
      <c r="M28" s="141">
        <f t="shared" si="3"/>
        <v>237</v>
      </c>
      <c r="N28" s="142">
        <v>1906</v>
      </c>
      <c r="O28" s="208">
        <v>61</v>
      </c>
      <c r="P28" s="139">
        <f t="shared" si="4"/>
        <v>1967</v>
      </c>
      <c r="Q28" s="140">
        <v>243</v>
      </c>
      <c r="R28" s="208">
        <v>242</v>
      </c>
      <c r="S28" s="141">
        <f t="shared" si="5"/>
        <v>485</v>
      </c>
      <c r="T28" s="142">
        <v>3271</v>
      </c>
      <c r="U28" s="208">
        <v>118</v>
      </c>
      <c r="V28" s="143">
        <f t="shared" si="6"/>
        <v>3389</v>
      </c>
    </row>
    <row r="29" spans="1:22" ht="16.5">
      <c r="A29" s="128" t="s">
        <v>27</v>
      </c>
      <c r="B29" s="137">
        <v>1418</v>
      </c>
      <c r="C29" s="208">
        <v>619</v>
      </c>
      <c r="D29" s="139">
        <f t="shared" si="0"/>
        <v>2037</v>
      </c>
      <c r="E29" s="140">
        <v>3648</v>
      </c>
      <c r="F29" s="208">
        <v>264</v>
      </c>
      <c r="G29" s="141">
        <f t="shared" si="1"/>
        <v>3912</v>
      </c>
      <c r="H29" s="142">
        <v>5365</v>
      </c>
      <c r="I29" s="208">
        <v>214</v>
      </c>
      <c r="J29" s="139">
        <f t="shared" si="2"/>
        <v>5579</v>
      </c>
      <c r="K29" s="140">
        <v>8324</v>
      </c>
      <c r="L29" s="208">
        <v>206</v>
      </c>
      <c r="M29" s="141">
        <f t="shared" si="3"/>
        <v>8530</v>
      </c>
      <c r="N29" s="142">
        <v>7060</v>
      </c>
      <c r="O29" s="208">
        <v>32</v>
      </c>
      <c r="P29" s="139">
        <f t="shared" si="4"/>
        <v>7092</v>
      </c>
      <c r="Q29" s="140">
        <v>5577</v>
      </c>
      <c r="R29" s="208">
        <v>5581</v>
      </c>
      <c r="S29" s="141">
        <f t="shared" si="5"/>
        <v>11158</v>
      </c>
      <c r="T29" s="142">
        <v>8691</v>
      </c>
      <c r="U29" s="208">
        <v>1123</v>
      </c>
      <c r="V29" s="143">
        <f t="shared" si="6"/>
        <v>9814</v>
      </c>
    </row>
    <row r="30" spans="1:22" ht="16.5">
      <c r="A30" s="128" t="s">
        <v>28</v>
      </c>
      <c r="B30" s="137">
        <v>302</v>
      </c>
      <c r="C30" s="208">
        <v>13</v>
      </c>
      <c r="D30" s="139">
        <f t="shared" si="0"/>
        <v>315</v>
      </c>
      <c r="E30" s="140">
        <v>143</v>
      </c>
      <c r="F30" s="208">
        <v>7</v>
      </c>
      <c r="G30" s="141">
        <f t="shared" si="1"/>
        <v>150</v>
      </c>
      <c r="H30" s="142">
        <v>27</v>
      </c>
      <c r="I30" s="208">
        <v>0</v>
      </c>
      <c r="J30" s="139">
        <f t="shared" si="2"/>
        <v>27</v>
      </c>
      <c r="K30" s="140">
        <v>0</v>
      </c>
      <c r="L30" s="208">
        <v>0</v>
      </c>
      <c r="M30" s="141">
        <f t="shared" si="3"/>
        <v>0</v>
      </c>
      <c r="N30" s="142">
        <v>15</v>
      </c>
      <c r="O30" s="208">
        <v>1</v>
      </c>
      <c r="P30" s="139">
        <f t="shared" si="4"/>
        <v>16</v>
      </c>
      <c r="Q30" s="140">
        <v>0</v>
      </c>
      <c r="R30" s="208">
        <v>0</v>
      </c>
      <c r="S30" s="141">
        <f t="shared" si="5"/>
        <v>0</v>
      </c>
      <c r="T30" s="142">
        <v>1176</v>
      </c>
      <c r="U30" s="208">
        <v>22</v>
      </c>
      <c r="V30" s="143">
        <f t="shared" si="6"/>
        <v>1198</v>
      </c>
    </row>
    <row r="31" spans="1:22" ht="16.5">
      <c r="A31" s="129" t="s">
        <v>29</v>
      </c>
      <c r="B31" s="137">
        <v>5020</v>
      </c>
      <c r="C31" s="208">
        <v>0</v>
      </c>
      <c r="D31" s="139">
        <f t="shared" si="0"/>
        <v>5020</v>
      </c>
      <c r="E31" s="140">
        <v>7</v>
      </c>
      <c r="F31" s="208">
        <v>0</v>
      </c>
      <c r="G31" s="141">
        <f t="shared" si="1"/>
        <v>7</v>
      </c>
      <c r="H31" s="142">
        <v>1</v>
      </c>
      <c r="I31" s="208">
        <v>0</v>
      </c>
      <c r="J31" s="139">
        <f t="shared" si="2"/>
        <v>1</v>
      </c>
      <c r="K31" s="140">
        <v>0</v>
      </c>
      <c r="L31" s="208">
        <v>0</v>
      </c>
      <c r="M31" s="141">
        <f t="shared" si="3"/>
        <v>0</v>
      </c>
      <c r="N31" s="142">
        <v>23</v>
      </c>
      <c r="O31" s="208">
        <v>0</v>
      </c>
      <c r="P31" s="139">
        <f t="shared" si="4"/>
        <v>23</v>
      </c>
      <c r="Q31" s="140">
        <v>0</v>
      </c>
      <c r="R31" s="208">
        <v>0</v>
      </c>
      <c r="S31" s="141">
        <f t="shared" si="5"/>
        <v>0</v>
      </c>
      <c r="T31" s="142">
        <v>31</v>
      </c>
      <c r="U31" s="208">
        <v>0</v>
      </c>
      <c r="V31" s="143">
        <f t="shared" si="6"/>
        <v>31</v>
      </c>
    </row>
    <row r="32" spans="1:22" ht="16.5">
      <c r="A32" s="128" t="s">
        <v>30</v>
      </c>
      <c r="B32" s="137">
        <v>181</v>
      </c>
      <c r="C32" s="208">
        <v>220</v>
      </c>
      <c r="D32" s="139">
        <f>B32+C32</f>
        <v>401</v>
      </c>
      <c r="E32" s="140">
        <v>39</v>
      </c>
      <c r="F32" s="208">
        <v>7</v>
      </c>
      <c r="G32" s="141">
        <f t="shared" si="1"/>
        <v>46</v>
      </c>
      <c r="H32" s="142">
        <v>819</v>
      </c>
      <c r="I32" s="208">
        <v>226</v>
      </c>
      <c r="J32" s="139">
        <f t="shared" si="2"/>
        <v>1045</v>
      </c>
      <c r="K32" s="140">
        <v>9</v>
      </c>
      <c r="L32" s="208">
        <v>3</v>
      </c>
      <c r="M32" s="141">
        <f t="shared" si="3"/>
        <v>12</v>
      </c>
      <c r="N32" s="142">
        <v>72</v>
      </c>
      <c r="O32" s="208">
        <v>3</v>
      </c>
      <c r="P32" s="139">
        <f t="shared" si="4"/>
        <v>75</v>
      </c>
      <c r="Q32" s="140">
        <v>18</v>
      </c>
      <c r="R32" s="208">
        <v>22</v>
      </c>
      <c r="S32" s="141">
        <f t="shared" si="5"/>
        <v>40</v>
      </c>
      <c r="T32" s="142">
        <v>180</v>
      </c>
      <c r="U32" s="208">
        <v>28</v>
      </c>
      <c r="V32" s="143">
        <f t="shared" si="6"/>
        <v>208</v>
      </c>
    </row>
    <row r="33" spans="1:22" ht="16.5">
      <c r="A33" s="128" t="s">
        <v>31</v>
      </c>
      <c r="B33" s="137">
        <v>7</v>
      </c>
      <c r="C33" s="208">
        <v>1</v>
      </c>
      <c r="D33" s="139">
        <f t="shared" si="0"/>
        <v>8</v>
      </c>
      <c r="E33" s="140">
        <v>47</v>
      </c>
      <c r="F33" s="208">
        <v>3</v>
      </c>
      <c r="G33" s="141">
        <f t="shared" si="1"/>
        <v>50</v>
      </c>
      <c r="H33" s="142">
        <v>6</v>
      </c>
      <c r="I33" s="208">
        <v>0</v>
      </c>
      <c r="J33" s="139">
        <f t="shared" si="2"/>
        <v>6</v>
      </c>
      <c r="K33" s="140">
        <v>6</v>
      </c>
      <c r="L33" s="208">
        <v>0</v>
      </c>
      <c r="M33" s="141">
        <f t="shared" si="3"/>
        <v>6</v>
      </c>
      <c r="N33" s="142">
        <v>174</v>
      </c>
      <c r="O33" s="208">
        <v>5</v>
      </c>
      <c r="P33" s="139">
        <f t="shared" si="4"/>
        <v>179</v>
      </c>
      <c r="Q33" s="140">
        <v>4</v>
      </c>
      <c r="R33" s="208">
        <v>4</v>
      </c>
      <c r="S33" s="141">
        <f t="shared" si="5"/>
        <v>8</v>
      </c>
      <c r="T33" s="142">
        <v>199</v>
      </c>
      <c r="U33" s="208">
        <v>9</v>
      </c>
      <c r="V33" s="143">
        <f t="shared" si="6"/>
        <v>208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旷盛</vt:lpstr>
      <vt:lpstr>梵天</vt:lpstr>
      <vt:lpstr>彼岸天</vt:lpstr>
      <vt:lpstr>笑傲</vt:lpstr>
      <vt:lpstr>星熠</vt:lpstr>
      <vt:lpstr>掌龙</vt:lpstr>
      <vt:lpstr>龙腾</vt:lpstr>
      <vt:lpstr>投诉统计</vt:lpstr>
      <vt:lpstr>非包月付费用户数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20131126</dc:creator>
  <cp:lastModifiedBy>Administrator</cp:lastModifiedBy>
  <cp:lastPrinted>2014-02-18T07:17:43Z</cp:lastPrinted>
  <dcterms:created xsi:type="dcterms:W3CDTF">2014-01-17T15:27:32Z</dcterms:created>
  <dcterms:modified xsi:type="dcterms:W3CDTF">2014-03-04T06:47:28Z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