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nnmackay/Downloads/"/>
    </mc:Choice>
  </mc:AlternateContent>
  <xr:revisionPtr revIDLastSave="0" documentId="8_{951AA0A3-B51C-264D-8941-53958AA984F9}" xr6:coauthVersionLast="47" xr6:coauthVersionMax="47" xr10:uidLastSave="{00000000-0000-0000-0000-000000000000}"/>
  <bookViews>
    <workbookView xWindow="0" yWindow="500" windowWidth="38400" windowHeight="19700" xr2:uid="{A8E8F490-9044-1746-B5E6-E75A0833DFD6}"/>
  </bookViews>
  <sheets>
    <sheet name="Density Data" sheetId="1" r:id="rId1"/>
    <sheet name="Graph1" sheetId="2" r:id="rId2"/>
    <sheet name="Select data 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Graph" sheetId="18" r:id="rId18"/>
  </sheets>
  <calcPr calcId="191029"/>
</workbook>
</file>

<file path=xl/calcChain.xml><?xml version="1.0" encoding="utf-8"?>
<calcChain xmlns="http://schemas.openxmlformats.org/spreadsheetml/2006/main">
  <c r="D3" i="1" l="1"/>
  <c r="L3" i="1"/>
  <c r="O3" i="1"/>
  <c r="P3" i="1"/>
  <c r="Q3" i="1"/>
  <c r="R3" i="1" s="1"/>
  <c r="B4" i="1"/>
  <c r="B5" i="1" s="1"/>
  <c r="L4" i="1"/>
  <c r="L5" i="1"/>
  <c r="O5" i="1"/>
  <c r="P5" i="1"/>
  <c r="Q5" i="1"/>
  <c r="R5" i="1"/>
  <c r="E6" i="1"/>
  <c r="L6" i="1"/>
  <c r="L7" i="1"/>
  <c r="E8" i="1"/>
  <c r="L8" i="1"/>
  <c r="L9" i="1"/>
  <c r="O9" i="1"/>
  <c r="P9" i="1"/>
  <c r="R9" i="1" s="1"/>
  <c r="Q9" i="1"/>
  <c r="E10" i="1"/>
  <c r="L10" i="1"/>
  <c r="L11" i="1"/>
  <c r="L12" i="1"/>
  <c r="O12" i="1"/>
  <c r="P12" i="1"/>
  <c r="R12" i="1" s="1"/>
  <c r="Q12" i="1"/>
  <c r="L13" i="1"/>
  <c r="L14" i="1"/>
  <c r="L15" i="1"/>
  <c r="O15" i="1"/>
  <c r="P15" i="1"/>
  <c r="Q15" i="1"/>
  <c r="R15" i="1"/>
  <c r="E16" i="1"/>
  <c r="L16" i="1"/>
  <c r="L17" i="1"/>
  <c r="L18" i="1"/>
  <c r="E19" i="1"/>
  <c r="L19" i="1"/>
  <c r="L20" i="1"/>
  <c r="O20" i="1"/>
  <c r="P20" i="1"/>
  <c r="R20" i="1" s="1"/>
  <c r="Q20" i="1"/>
  <c r="L21" i="1"/>
  <c r="L22" i="1"/>
  <c r="O22" i="1"/>
  <c r="P22" i="1"/>
  <c r="Q22" i="1"/>
  <c r="R22" i="1" s="1"/>
  <c r="L23" i="1"/>
  <c r="L24" i="1"/>
  <c r="L25" i="1"/>
  <c r="O25" i="1"/>
  <c r="P25" i="1"/>
  <c r="Q25" i="1"/>
  <c r="L26" i="1"/>
  <c r="L27" i="1"/>
  <c r="E28" i="1"/>
  <c r="L28" i="1"/>
  <c r="L29" i="1"/>
  <c r="O29" i="1"/>
  <c r="P29" i="1"/>
  <c r="Q29" i="1"/>
  <c r="L30" i="1"/>
  <c r="L31" i="1"/>
  <c r="L32" i="1"/>
  <c r="O32" i="1"/>
  <c r="P32" i="1"/>
  <c r="Q32" i="1"/>
  <c r="R32" i="1"/>
  <c r="L33" i="1"/>
  <c r="L34" i="1"/>
  <c r="O34" i="1"/>
  <c r="P34" i="1"/>
  <c r="Q34" i="1"/>
  <c r="L35" i="1"/>
  <c r="L36" i="1"/>
  <c r="E37" i="1"/>
  <c r="L37" i="1"/>
  <c r="L38" i="1"/>
  <c r="O38" i="1"/>
  <c r="P38" i="1"/>
  <c r="Q38" i="1"/>
  <c r="L39" i="1"/>
  <c r="L40" i="1"/>
  <c r="O40" i="1"/>
  <c r="P40" i="1"/>
  <c r="Q40" i="1"/>
  <c r="R40" i="1"/>
  <c r="L41" i="1"/>
  <c r="L42" i="1"/>
  <c r="L43" i="1"/>
  <c r="O43" i="1"/>
  <c r="P43" i="1"/>
  <c r="Q43" i="1"/>
  <c r="E44" i="1"/>
  <c r="L44" i="1"/>
  <c r="L45" i="1"/>
  <c r="L46" i="1"/>
  <c r="L47" i="1"/>
  <c r="O47" i="1"/>
  <c r="P47" i="1"/>
  <c r="R47" i="1" s="1"/>
  <c r="Q47" i="1"/>
  <c r="E48" i="1"/>
  <c r="L48" i="1"/>
  <c r="L49" i="1"/>
  <c r="L50" i="1"/>
  <c r="O50" i="1"/>
  <c r="P50" i="1"/>
  <c r="R50" i="1" s="1"/>
  <c r="Q50" i="1"/>
  <c r="L51" i="1"/>
  <c r="L52" i="1"/>
  <c r="E53" i="1"/>
  <c r="L53" i="1"/>
  <c r="L54" i="1"/>
  <c r="O54" i="1"/>
  <c r="P54" i="1"/>
  <c r="R54" i="1" s="1"/>
  <c r="Q54" i="1"/>
  <c r="L55" i="1"/>
  <c r="E56" i="1"/>
  <c r="L56" i="1"/>
  <c r="L57" i="1"/>
  <c r="E58" i="1"/>
  <c r="L58" i="1"/>
  <c r="L59" i="1"/>
  <c r="O59" i="1"/>
  <c r="P59" i="1"/>
  <c r="Q59" i="1"/>
  <c r="L60" i="1"/>
  <c r="L61" i="1"/>
  <c r="L62" i="1"/>
  <c r="O62" i="1"/>
  <c r="P62" i="1"/>
  <c r="Q62" i="1"/>
  <c r="R62" i="1"/>
  <c r="L63" i="1"/>
  <c r="L64" i="1"/>
  <c r="L65" i="1"/>
  <c r="O65" i="1"/>
  <c r="P65" i="1"/>
  <c r="Q65" i="1"/>
  <c r="L66" i="1"/>
  <c r="L67" i="1"/>
  <c r="O67" i="1"/>
  <c r="P67" i="1"/>
  <c r="R67" i="1" s="1"/>
  <c r="Q67" i="1"/>
  <c r="L68" i="1"/>
  <c r="L69" i="1"/>
  <c r="L70" i="1"/>
  <c r="O70" i="1"/>
  <c r="R70" i="1" s="1"/>
  <c r="P70" i="1"/>
  <c r="Q70" i="1"/>
  <c r="L71" i="1"/>
  <c r="E72" i="1"/>
  <c r="L72" i="1"/>
  <c r="L73" i="1"/>
  <c r="O73" i="1"/>
  <c r="P73" i="1"/>
  <c r="Q73" i="1"/>
  <c r="L74" i="1"/>
  <c r="L75" i="1"/>
  <c r="E76" i="1"/>
  <c r="L76" i="1"/>
  <c r="L77" i="1"/>
  <c r="O77" i="1"/>
  <c r="P77" i="1"/>
  <c r="Q77" i="1"/>
  <c r="R77" i="1"/>
  <c r="L78" i="1"/>
  <c r="L79" i="1"/>
  <c r="O79" i="1"/>
  <c r="P79" i="1"/>
  <c r="R79" i="1" s="1"/>
  <c r="Q79" i="1"/>
  <c r="L80" i="1"/>
  <c r="L81" i="1"/>
  <c r="E82" i="1"/>
  <c r="L82" i="1"/>
  <c r="L83" i="1"/>
  <c r="O83" i="1"/>
  <c r="P83" i="1"/>
  <c r="Q83" i="1"/>
  <c r="L84" i="1"/>
  <c r="L85" i="1"/>
  <c r="O85" i="1"/>
  <c r="P85" i="1"/>
  <c r="Q85" i="1"/>
  <c r="R85" i="1"/>
  <c r="L86" i="1"/>
  <c r="L87" i="1"/>
  <c r="L88" i="1"/>
  <c r="O88" i="1"/>
  <c r="P88" i="1"/>
  <c r="Q88" i="1"/>
  <c r="L89" i="1"/>
  <c r="L90" i="1"/>
  <c r="O90" i="1"/>
  <c r="P90" i="1"/>
  <c r="Q90" i="1"/>
  <c r="L91" i="1"/>
  <c r="L92" i="1"/>
  <c r="L93" i="1"/>
  <c r="O93" i="1"/>
  <c r="P93" i="1"/>
  <c r="Q93" i="1"/>
  <c r="R93" i="1"/>
  <c r="L94" i="1"/>
  <c r="L95" i="1"/>
  <c r="O95" i="1"/>
  <c r="P95" i="1"/>
  <c r="Q95" i="1"/>
  <c r="L96" i="1"/>
  <c r="L97" i="1"/>
  <c r="L98" i="1"/>
  <c r="O98" i="1"/>
  <c r="P98" i="1"/>
  <c r="R98" i="1" s="1"/>
  <c r="Q98" i="1"/>
  <c r="L99" i="1"/>
  <c r="L100" i="1"/>
  <c r="O100" i="1"/>
  <c r="P100" i="1"/>
  <c r="R100" i="1" s="1"/>
  <c r="Q100" i="1"/>
  <c r="L101" i="1"/>
  <c r="L102" i="1"/>
  <c r="E103" i="1"/>
  <c r="L103" i="1"/>
  <c r="L104" i="1"/>
  <c r="O104" i="1"/>
  <c r="P104" i="1"/>
  <c r="R104" i="1" s="1"/>
  <c r="Q104" i="1"/>
  <c r="L105" i="1"/>
  <c r="L106" i="1"/>
  <c r="O106" i="1"/>
  <c r="R106" i="1" s="1"/>
  <c r="P106" i="1"/>
  <c r="Q106" i="1"/>
  <c r="E107" i="1"/>
  <c r="L107" i="1"/>
  <c r="L108" i="1"/>
  <c r="L109" i="1"/>
  <c r="O109" i="1"/>
  <c r="P109" i="1"/>
  <c r="Q109" i="1"/>
  <c r="L110" i="1"/>
  <c r="L111" i="1"/>
  <c r="O111" i="1"/>
  <c r="P111" i="1"/>
  <c r="Q111" i="1"/>
  <c r="L112" i="1"/>
  <c r="L113" i="1"/>
  <c r="O113" i="1"/>
  <c r="P113" i="1"/>
  <c r="Q113" i="1"/>
  <c r="L114" i="1"/>
  <c r="L115" i="1"/>
  <c r="O115" i="1"/>
  <c r="R115" i="1" s="1"/>
  <c r="P115" i="1"/>
  <c r="Q115" i="1"/>
  <c r="L116" i="1"/>
  <c r="E117" i="1"/>
  <c r="L117" i="1"/>
  <c r="L118" i="1"/>
  <c r="O118" i="1"/>
  <c r="P118" i="1"/>
  <c r="R118" i="1" s="1"/>
  <c r="Q118" i="1"/>
  <c r="L119" i="1"/>
  <c r="L120" i="1"/>
  <c r="L121" i="1"/>
  <c r="O121" i="1"/>
  <c r="P121" i="1"/>
  <c r="Q121" i="1"/>
  <c r="R121" i="1"/>
  <c r="L122" i="1"/>
  <c r="L123" i="1"/>
  <c r="L124" i="1"/>
  <c r="O124" i="1"/>
  <c r="P124" i="1"/>
  <c r="Q124" i="1"/>
  <c r="L125" i="1"/>
  <c r="L126" i="1"/>
  <c r="L127" i="1"/>
  <c r="O127" i="1"/>
  <c r="P127" i="1"/>
  <c r="Q127" i="1"/>
  <c r="R127" i="1"/>
  <c r="L128" i="1"/>
  <c r="L129" i="1"/>
  <c r="L130" i="1"/>
  <c r="O130" i="1"/>
  <c r="P130" i="1"/>
  <c r="Q130" i="1"/>
  <c r="L131" i="1"/>
  <c r="L132" i="1"/>
  <c r="L133" i="1"/>
  <c r="O133" i="1"/>
  <c r="R133" i="1" s="1"/>
  <c r="P133" i="1"/>
  <c r="Q133" i="1"/>
  <c r="L134" i="1"/>
  <c r="L135" i="1"/>
  <c r="O135" i="1"/>
  <c r="P135" i="1"/>
  <c r="Q135" i="1"/>
  <c r="R135" i="1"/>
  <c r="L136" i="1"/>
  <c r="L137" i="1"/>
  <c r="L138" i="1"/>
  <c r="O138" i="1"/>
  <c r="P138" i="1"/>
  <c r="R138" i="1" s="1"/>
  <c r="Q138" i="1"/>
  <c r="L139" i="1"/>
  <c r="L140" i="1"/>
  <c r="L141" i="1"/>
  <c r="O141" i="1"/>
  <c r="P141" i="1"/>
  <c r="Q141" i="1"/>
  <c r="R141" i="1"/>
  <c r="L142" i="1"/>
  <c r="L143" i="1"/>
  <c r="L144" i="1"/>
  <c r="O144" i="1"/>
  <c r="P144" i="1"/>
  <c r="Q144" i="1"/>
  <c r="L145" i="1"/>
  <c r="L146" i="1"/>
  <c r="E147" i="1"/>
  <c r="L147" i="1"/>
  <c r="L148" i="1"/>
  <c r="O148" i="1"/>
  <c r="P148" i="1"/>
  <c r="R148" i="1" s="1"/>
  <c r="Q148" i="1"/>
  <c r="L149" i="1"/>
  <c r="L150" i="1"/>
  <c r="O150" i="1"/>
  <c r="P150" i="1"/>
  <c r="Q150" i="1"/>
  <c r="L151" i="1"/>
  <c r="L152" i="1"/>
  <c r="E153" i="1"/>
  <c r="L153" i="1"/>
  <c r="L154" i="1"/>
  <c r="O154" i="1"/>
  <c r="R154" i="1" s="1"/>
  <c r="P154" i="1"/>
  <c r="Q154" i="1"/>
  <c r="L155" i="1"/>
  <c r="L156" i="1"/>
  <c r="O156" i="1"/>
  <c r="P156" i="1"/>
  <c r="Q156" i="1"/>
  <c r="R156" i="1"/>
  <c r="L157" i="1"/>
  <c r="L158" i="1"/>
  <c r="L159" i="1"/>
  <c r="O159" i="1"/>
  <c r="P159" i="1"/>
  <c r="Q159" i="1"/>
  <c r="L160" i="1"/>
  <c r="L161" i="1"/>
  <c r="O161" i="1"/>
  <c r="P161" i="1"/>
  <c r="R161" i="1" s="1"/>
  <c r="Q161" i="1"/>
  <c r="L162" i="1"/>
  <c r="L163" i="1"/>
  <c r="L164" i="1"/>
  <c r="O164" i="1"/>
  <c r="P164" i="1"/>
  <c r="Q164" i="1"/>
  <c r="L165" i="1"/>
  <c r="L166" i="1"/>
  <c r="L167" i="1"/>
  <c r="O167" i="1"/>
  <c r="P167" i="1"/>
  <c r="Q167" i="1"/>
  <c r="L168" i="1"/>
  <c r="E169" i="1"/>
  <c r="L169" i="1"/>
  <c r="L170" i="1"/>
  <c r="O170" i="1"/>
  <c r="P170" i="1"/>
  <c r="Q170" i="1"/>
  <c r="R170" i="1" s="1"/>
  <c r="L171" i="1"/>
  <c r="L172" i="1"/>
  <c r="E173" i="1"/>
  <c r="L173" i="1"/>
  <c r="L174" i="1"/>
  <c r="O174" i="1"/>
  <c r="P174" i="1"/>
  <c r="Q174" i="1"/>
  <c r="R174" i="1"/>
  <c r="L175" i="1"/>
  <c r="L176" i="1"/>
  <c r="L177" i="1"/>
  <c r="O177" i="1"/>
  <c r="R177" i="1" s="1"/>
  <c r="P177" i="1"/>
  <c r="Q177" i="1"/>
  <c r="E178" i="1"/>
  <c r="L178" i="1"/>
  <c r="L179" i="1"/>
  <c r="L180" i="1"/>
  <c r="O180" i="1"/>
  <c r="P180" i="1"/>
  <c r="R180" i="1" s="1"/>
  <c r="Q180" i="1"/>
  <c r="E181" i="1"/>
  <c r="L181" i="1"/>
  <c r="L182" i="1"/>
  <c r="L183" i="1"/>
  <c r="L184" i="1"/>
  <c r="O184" i="1"/>
  <c r="P184" i="1"/>
  <c r="Q184" i="1"/>
  <c r="L185" i="1"/>
  <c r="E186" i="1"/>
  <c r="L186" i="1"/>
  <c r="L187" i="1"/>
  <c r="L188" i="1"/>
  <c r="O188" i="1"/>
  <c r="P188" i="1"/>
  <c r="Q188" i="1"/>
  <c r="R188" i="1"/>
  <c r="L189" i="1"/>
  <c r="L190" i="1"/>
  <c r="E191" i="1"/>
  <c r="L191" i="1"/>
  <c r="L192" i="1"/>
  <c r="O192" i="1"/>
  <c r="P192" i="1"/>
  <c r="Q192" i="1"/>
  <c r="R192" i="1"/>
  <c r="L193" i="1"/>
  <c r="L194" i="1"/>
  <c r="L195" i="1"/>
  <c r="O195" i="1"/>
  <c r="P195" i="1"/>
  <c r="Q195" i="1"/>
  <c r="R195" i="1"/>
  <c r="L196" i="1"/>
  <c r="L197" i="1"/>
  <c r="O197" i="1"/>
  <c r="P197" i="1"/>
  <c r="Q197" i="1"/>
  <c r="R197" i="1"/>
  <c r="L198" i="1"/>
  <c r="L199" i="1"/>
  <c r="L200" i="1"/>
  <c r="O200" i="1"/>
  <c r="P200" i="1"/>
  <c r="Q200" i="1"/>
  <c r="L201" i="1"/>
  <c r="E202" i="1"/>
  <c r="L202" i="1"/>
  <c r="L203" i="1"/>
  <c r="O203" i="1"/>
  <c r="P203" i="1"/>
  <c r="Q203" i="1"/>
  <c r="R203" i="1"/>
  <c r="L204" i="1"/>
  <c r="L205" i="1"/>
  <c r="L206" i="1"/>
  <c r="O206" i="1"/>
  <c r="P206" i="1"/>
  <c r="R206" i="1" s="1"/>
  <c r="Q206" i="1"/>
  <c r="L207" i="1"/>
  <c r="L208" i="1"/>
  <c r="L209" i="1"/>
  <c r="O209" i="1"/>
  <c r="P209" i="1"/>
  <c r="Q209" i="1"/>
  <c r="R209" i="1"/>
  <c r="L210" i="1"/>
  <c r="L211" i="1"/>
  <c r="O211" i="1"/>
  <c r="P211" i="1"/>
  <c r="Q211" i="1"/>
  <c r="L212" i="1"/>
  <c r="L213" i="1"/>
  <c r="L214" i="1"/>
  <c r="O214" i="1"/>
  <c r="P214" i="1"/>
  <c r="R214" i="1" s="1"/>
  <c r="Q214" i="1"/>
  <c r="L215" i="1"/>
  <c r="L216" i="1"/>
  <c r="O216" i="1"/>
  <c r="P216" i="1"/>
  <c r="Q216" i="1"/>
  <c r="R216" i="1"/>
  <c r="L217" i="1"/>
  <c r="L218" i="1"/>
  <c r="L219" i="1"/>
  <c r="O219" i="1"/>
  <c r="P219" i="1"/>
  <c r="Q219" i="1"/>
  <c r="L220" i="1"/>
  <c r="L221" i="1"/>
  <c r="L222" i="1"/>
  <c r="O222" i="1"/>
  <c r="P222" i="1"/>
  <c r="Q222" i="1"/>
  <c r="R222" i="1"/>
  <c r="L223" i="1"/>
  <c r="K224" i="1"/>
  <c r="L224" i="1" s="1"/>
  <c r="O224" i="1"/>
  <c r="P224" i="1"/>
  <c r="R224" i="1" s="1"/>
  <c r="Q224" i="1"/>
  <c r="F225" i="1"/>
  <c r="L225" i="1" s="1"/>
  <c r="L226" i="1"/>
  <c r="E227" i="1"/>
  <c r="L227" i="1"/>
  <c r="L228" i="1"/>
  <c r="O228" i="1"/>
  <c r="P228" i="1"/>
  <c r="Q228" i="1"/>
  <c r="R228" i="1"/>
  <c r="L229" i="1"/>
  <c r="L230" i="1"/>
  <c r="L231" i="1"/>
  <c r="O231" i="1"/>
  <c r="P231" i="1"/>
  <c r="R231" i="1" s="1"/>
  <c r="Q231" i="1"/>
  <c r="L232" i="1"/>
  <c r="L233" i="1"/>
  <c r="L234" i="1"/>
  <c r="O234" i="1"/>
  <c r="P234" i="1"/>
  <c r="Q234" i="1"/>
  <c r="L235" i="1"/>
  <c r="L236" i="1"/>
  <c r="O236" i="1"/>
  <c r="P236" i="1"/>
  <c r="Q236" i="1"/>
  <c r="R236" i="1"/>
  <c r="L237" i="1"/>
  <c r="L238" i="1"/>
  <c r="L239" i="1"/>
  <c r="O239" i="1"/>
  <c r="P239" i="1"/>
  <c r="Q239" i="1"/>
  <c r="R239" i="1"/>
  <c r="L240" i="1"/>
  <c r="L241" i="1"/>
  <c r="L242" i="1"/>
  <c r="O242" i="1"/>
  <c r="P242" i="1"/>
  <c r="R242" i="1" s="1"/>
  <c r="Q242" i="1"/>
  <c r="E243" i="1"/>
  <c r="L243" i="1"/>
  <c r="L244" i="1"/>
  <c r="F245" i="1"/>
  <c r="O245" i="1" s="1"/>
  <c r="L245" i="1"/>
  <c r="P245" i="1"/>
  <c r="Q245" i="1"/>
  <c r="R245" i="1"/>
  <c r="F246" i="1"/>
  <c r="L246" i="1"/>
  <c r="L247" i="1"/>
  <c r="O247" i="1"/>
  <c r="P247" i="1"/>
  <c r="Q247" i="1"/>
  <c r="R247" i="1"/>
  <c r="F248" i="1"/>
  <c r="L248" i="1"/>
  <c r="L249" i="1"/>
  <c r="E250" i="1"/>
  <c r="L250" i="1"/>
  <c r="D251" i="1"/>
  <c r="F251" i="1"/>
  <c r="L251" i="1" s="1"/>
  <c r="G251" i="1"/>
  <c r="Q251" i="1" s="1"/>
  <c r="P251" i="1"/>
  <c r="R234" i="1" l="1"/>
  <c r="R184" i="1"/>
  <c r="R167" i="1"/>
  <c r="R150" i="1"/>
  <c r="R144" i="1"/>
  <c r="R124" i="1"/>
  <c r="R113" i="1"/>
  <c r="R88" i="1"/>
  <c r="R59" i="1"/>
  <c r="B6" i="1"/>
  <c r="D5" i="1"/>
  <c r="R219" i="1"/>
  <c r="R109" i="1"/>
  <c r="O251" i="1"/>
  <c r="R251" i="1" s="1"/>
  <c r="R159" i="1"/>
  <c r="R111" i="1"/>
  <c r="R73" i="1"/>
  <c r="R211" i="1"/>
  <c r="R200" i="1"/>
  <c r="R130" i="1"/>
  <c r="R65" i="1"/>
  <c r="R43" i="1"/>
  <c r="R90" i="1"/>
  <c r="D4" i="1"/>
  <c r="R164" i="1"/>
  <c r="R83" i="1"/>
  <c r="R34" i="1"/>
  <c r="R95" i="1"/>
  <c r="R25" i="1"/>
  <c r="R38" i="1"/>
  <c r="R29" i="1"/>
  <c r="D6" i="1" l="1"/>
  <c r="B7" i="1"/>
  <c r="D7" i="1" l="1"/>
  <c r="B8" i="1"/>
  <c r="D8" i="1" l="1"/>
  <c r="B9" i="1"/>
  <c r="D9" i="1" l="1"/>
  <c r="B10" i="1"/>
  <c r="B11" i="1" l="1"/>
  <c r="D10" i="1"/>
  <c r="B12" i="1" l="1"/>
  <c r="D11" i="1"/>
  <c r="B13" i="1" l="1"/>
  <c r="D12" i="1"/>
  <c r="D13" i="1" l="1"/>
  <c r="B14" i="1"/>
  <c r="B15" i="1" l="1"/>
  <c r="D14" i="1"/>
  <c r="D15" i="1" l="1"/>
  <c r="B16" i="1"/>
  <c r="B17" i="1" l="1"/>
  <c r="D16" i="1"/>
  <c r="D17" i="1" l="1"/>
  <c r="B18" i="1"/>
  <c r="B19" i="1" l="1"/>
  <c r="D18" i="1"/>
  <c r="D19" i="1" l="1"/>
  <c r="B20" i="1"/>
  <c r="D20" i="1" l="1"/>
  <c r="B21" i="1"/>
  <c r="D21" i="1" l="1"/>
  <c r="B22" i="1"/>
  <c r="B23" i="1" l="1"/>
  <c r="D22" i="1"/>
  <c r="D23" i="1" l="1"/>
  <c r="B24" i="1"/>
  <c r="D24" i="1" l="1"/>
  <c r="B25" i="1"/>
  <c r="B26" i="1" l="1"/>
  <c r="D25" i="1"/>
  <c r="D26" i="1" l="1"/>
  <c r="B27" i="1"/>
  <c r="B28" i="1" l="1"/>
  <c r="D27" i="1"/>
  <c r="D28" i="1" l="1"/>
  <c r="B29" i="1"/>
  <c r="B30" i="1" l="1"/>
  <c r="D29" i="1"/>
  <c r="D30" i="1" l="1"/>
  <c r="B31" i="1"/>
  <c r="B32" i="1" l="1"/>
  <c r="D31" i="1"/>
  <c r="D32" i="1" l="1"/>
  <c r="B33" i="1"/>
  <c r="D33" i="1" l="1"/>
  <c r="B34" i="1"/>
  <c r="B35" i="1" l="1"/>
  <c r="D34" i="1"/>
  <c r="B36" i="1" l="1"/>
  <c r="D35" i="1"/>
  <c r="D36" i="1" l="1"/>
  <c r="B37" i="1"/>
  <c r="D37" i="1" l="1"/>
  <c r="B38" i="1"/>
  <c r="B39" i="1" l="1"/>
  <c r="D38" i="1"/>
  <c r="D39" i="1" l="1"/>
  <c r="B40" i="1"/>
  <c r="D40" i="1" l="1"/>
  <c r="B41" i="1"/>
  <c r="B42" i="1" l="1"/>
  <c r="D41" i="1"/>
  <c r="D42" i="1" l="1"/>
  <c r="B43" i="1"/>
  <c r="B44" i="1" l="1"/>
  <c r="D43" i="1"/>
  <c r="D44" i="1" l="1"/>
  <c r="B45" i="1"/>
  <c r="B46" i="1" l="1"/>
  <c r="D45" i="1"/>
  <c r="D46" i="1" l="1"/>
  <c r="B47" i="1"/>
  <c r="D47" i="1" l="1"/>
  <c r="B48" i="1"/>
  <c r="B49" i="1" l="1"/>
  <c r="D48" i="1"/>
  <c r="B50" i="1" l="1"/>
  <c r="D49" i="1"/>
  <c r="B51" i="1" l="1"/>
  <c r="D50" i="1"/>
  <c r="D51" i="1" l="1"/>
  <c r="B52" i="1"/>
  <c r="B53" i="1" l="1"/>
  <c r="D52" i="1"/>
  <c r="B54" i="1" l="1"/>
  <c r="D53" i="1"/>
  <c r="B55" i="1" l="1"/>
  <c r="D54" i="1"/>
  <c r="D55" i="1" l="1"/>
  <c r="B56" i="1"/>
  <c r="B57" i="1" l="1"/>
  <c r="D56" i="1"/>
  <c r="D57" i="1" l="1"/>
  <c r="B58" i="1"/>
  <c r="D58" i="1" l="1"/>
  <c r="B59" i="1"/>
  <c r="D59" i="1" l="1"/>
  <c r="B60" i="1"/>
  <c r="B61" i="1" l="1"/>
  <c r="D60" i="1"/>
  <c r="B62" i="1" l="1"/>
  <c r="D61" i="1"/>
  <c r="D62" i="1" l="1"/>
  <c r="B63" i="1"/>
  <c r="B64" i="1" l="1"/>
  <c r="D63" i="1"/>
  <c r="B65" i="1" l="1"/>
  <c r="D64" i="1"/>
  <c r="B66" i="1" l="1"/>
  <c r="D65" i="1"/>
  <c r="D66" i="1" l="1"/>
  <c r="B67" i="1"/>
  <c r="B68" i="1" l="1"/>
  <c r="D67" i="1"/>
  <c r="D68" i="1" l="1"/>
  <c r="B69" i="1"/>
  <c r="B70" i="1" l="1"/>
  <c r="D69" i="1"/>
  <c r="D70" i="1" l="1"/>
  <c r="B71" i="1"/>
  <c r="D71" i="1" l="1"/>
  <c r="B72" i="1"/>
  <c r="B73" i="1" l="1"/>
  <c r="D72" i="1"/>
  <c r="B74" i="1" l="1"/>
  <c r="D73" i="1"/>
  <c r="B75" i="1" l="1"/>
  <c r="D74" i="1"/>
  <c r="D75" i="1" l="1"/>
  <c r="B76" i="1"/>
  <c r="B77" i="1" l="1"/>
  <c r="D76" i="1"/>
  <c r="D77" i="1" l="1"/>
  <c r="B78" i="1"/>
  <c r="B79" i="1" l="1"/>
  <c r="D78" i="1"/>
  <c r="B80" i="1" l="1"/>
  <c r="D79" i="1"/>
  <c r="D80" i="1" l="1"/>
  <c r="B81" i="1"/>
  <c r="D81" i="1" l="1"/>
  <c r="B82" i="1"/>
  <c r="B83" i="1" l="1"/>
  <c r="D82" i="1"/>
  <c r="B84" i="1" l="1"/>
  <c r="D83" i="1"/>
  <c r="B85" i="1" l="1"/>
  <c r="D84" i="1"/>
  <c r="D85" i="1" l="1"/>
  <c r="B86" i="1"/>
  <c r="B87" i="1" l="1"/>
  <c r="D86" i="1"/>
  <c r="B88" i="1" l="1"/>
  <c r="D87" i="1"/>
  <c r="B89" i="1" l="1"/>
  <c r="D88" i="1"/>
  <c r="D89" i="1" l="1"/>
  <c r="B90" i="1"/>
  <c r="B91" i="1" l="1"/>
  <c r="D90" i="1"/>
  <c r="D91" i="1" l="1"/>
  <c r="B92" i="1"/>
  <c r="B93" i="1" l="1"/>
  <c r="D92" i="1"/>
  <c r="D93" i="1" l="1"/>
  <c r="B94" i="1"/>
  <c r="D94" i="1" l="1"/>
  <c r="B95" i="1"/>
  <c r="B96" i="1" l="1"/>
  <c r="D95" i="1"/>
  <c r="B97" i="1" l="1"/>
  <c r="D96" i="1"/>
  <c r="B98" i="1" l="1"/>
  <c r="D97" i="1"/>
  <c r="D98" i="1" l="1"/>
  <c r="B99" i="1"/>
  <c r="D99" i="1" l="1"/>
  <c r="B100" i="1"/>
  <c r="B101" i="1" l="1"/>
  <c r="D100" i="1"/>
  <c r="D101" i="1" l="1"/>
  <c r="B102" i="1"/>
  <c r="B103" i="1" l="1"/>
  <c r="D102" i="1"/>
  <c r="B104" i="1" l="1"/>
  <c r="D103" i="1"/>
  <c r="B105" i="1" l="1"/>
  <c r="D104" i="1"/>
  <c r="B106" i="1" l="1"/>
  <c r="D105" i="1"/>
  <c r="B107" i="1" l="1"/>
  <c r="D106" i="1"/>
  <c r="D107" i="1" l="1"/>
  <c r="B108" i="1"/>
  <c r="D108" i="1" l="1"/>
  <c r="B109" i="1"/>
  <c r="D109" i="1" l="1"/>
  <c r="B110" i="1"/>
  <c r="B111" i="1" l="1"/>
  <c r="D110" i="1"/>
  <c r="B112" i="1" l="1"/>
  <c r="D111" i="1"/>
  <c r="D112" i="1" l="1"/>
  <c r="B113" i="1"/>
  <c r="B114" i="1" l="1"/>
  <c r="D113" i="1"/>
  <c r="B115" i="1" l="1"/>
  <c r="D114" i="1"/>
  <c r="B116" i="1" l="1"/>
  <c r="D115" i="1"/>
  <c r="D116" i="1" l="1"/>
  <c r="B117" i="1"/>
  <c r="B118" i="1" l="1"/>
  <c r="D117" i="1"/>
  <c r="B119" i="1" l="1"/>
  <c r="D118" i="1"/>
  <c r="B120" i="1" l="1"/>
  <c r="D119" i="1"/>
  <c r="D120" i="1" l="1"/>
  <c r="B121" i="1"/>
  <c r="B122" i="1" l="1"/>
  <c r="D121" i="1"/>
  <c r="B123" i="1" l="1"/>
  <c r="D122" i="1"/>
  <c r="B124" i="1" l="1"/>
  <c r="D123" i="1"/>
  <c r="B125" i="1" l="1"/>
  <c r="D124" i="1"/>
  <c r="D125" i="1" l="1"/>
  <c r="B126" i="1"/>
  <c r="D126" i="1" l="1"/>
  <c r="B127" i="1"/>
  <c r="D127" i="1" l="1"/>
  <c r="B128" i="1"/>
  <c r="B129" i="1" l="1"/>
  <c r="D128" i="1"/>
  <c r="D129" i="1" l="1"/>
  <c r="B130" i="1"/>
  <c r="D130" i="1" l="1"/>
  <c r="B131" i="1"/>
  <c r="D131" i="1" l="1"/>
  <c r="B132" i="1"/>
  <c r="D132" i="1" l="1"/>
  <c r="B133" i="1"/>
  <c r="D133" i="1" l="1"/>
  <c r="B134" i="1"/>
  <c r="B135" i="1" l="1"/>
  <c r="D134" i="1"/>
  <c r="B136" i="1" l="1"/>
  <c r="D135" i="1"/>
  <c r="B137" i="1" l="1"/>
  <c r="D136" i="1"/>
  <c r="D137" i="1" l="1"/>
  <c r="B138" i="1"/>
  <c r="B139" i="1" l="1"/>
  <c r="D138" i="1"/>
  <c r="B140" i="1" l="1"/>
  <c r="D139" i="1"/>
  <c r="B141" i="1" l="1"/>
  <c r="D140" i="1"/>
  <c r="D141" i="1" l="1"/>
  <c r="B142" i="1"/>
  <c r="B143" i="1" l="1"/>
  <c r="D142" i="1"/>
  <c r="B144" i="1" l="1"/>
  <c r="D143" i="1"/>
  <c r="D144" i="1" l="1"/>
  <c r="B145" i="1"/>
  <c r="D145" i="1" l="1"/>
  <c r="B146" i="1"/>
  <c r="B147" i="1" l="1"/>
  <c r="D146" i="1"/>
  <c r="B148" i="1" l="1"/>
  <c r="D147" i="1"/>
  <c r="B149" i="1" l="1"/>
  <c r="D148" i="1"/>
  <c r="D149" i="1" l="1"/>
  <c r="B150" i="1"/>
  <c r="B151" i="1" l="1"/>
  <c r="D150" i="1"/>
  <c r="D151" i="1" l="1"/>
  <c r="B152" i="1"/>
  <c r="B153" i="1" l="1"/>
  <c r="D152" i="1"/>
  <c r="D153" i="1" l="1"/>
  <c r="B154" i="1"/>
  <c r="B155" i="1" l="1"/>
  <c r="D154" i="1"/>
  <c r="D155" i="1" l="1"/>
  <c r="B156" i="1"/>
  <c r="B157" i="1" l="1"/>
  <c r="D156" i="1"/>
  <c r="B158" i="1" l="1"/>
  <c r="D157" i="1"/>
  <c r="B159" i="1" l="1"/>
  <c r="D158" i="1"/>
  <c r="B160" i="1" l="1"/>
  <c r="D159" i="1"/>
  <c r="D160" i="1" l="1"/>
  <c r="B161" i="1"/>
  <c r="B162" i="1" l="1"/>
  <c r="D161" i="1"/>
  <c r="D162" i="1" l="1"/>
  <c r="B163" i="1"/>
  <c r="D163" i="1" l="1"/>
  <c r="B164" i="1"/>
  <c r="D164" i="1" l="1"/>
  <c r="B165" i="1"/>
  <c r="B166" i="1" l="1"/>
  <c r="D165" i="1"/>
  <c r="D166" i="1" l="1"/>
  <c r="B167" i="1"/>
  <c r="D167" i="1" l="1"/>
  <c r="B168" i="1"/>
  <c r="D168" i="1" l="1"/>
  <c r="B169" i="1"/>
  <c r="B170" i="1" l="1"/>
  <c r="D169" i="1"/>
  <c r="D170" i="1" l="1"/>
  <c r="B171" i="1"/>
  <c r="D171" i="1" l="1"/>
  <c r="B172" i="1"/>
  <c r="D172" i="1" l="1"/>
  <c r="B173" i="1"/>
  <c r="B174" i="1" l="1"/>
  <c r="D173" i="1"/>
  <c r="D174" i="1" l="1"/>
  <c r="B175" i="1"/>
  <c r="B176" i="1" l="1"/>
  <c r="D175" i="1"/>
  <c r="D176" i="1" l="1"/>
  <c r="B177" i="1"/>
  <c r="B178" i="1" l="1"/>
  <c r="D177" i="1"/>
  <c r="B179" i="1" l="1"/>
  <c r="D178" i="1"/>
  <c r="D179" i="1" l="1"/>
  <c r="B180" i="1"/>
  <c r="B181" i="1" l="1"/>
  <c r="D180" i="1"/>
  <c r="D181" i="1" l="1"/>
  <c r="B182" i="1"/>
  <c r="B183" i="1" l="1"/>
  <c r="D182" i="1"/>
  <c r="D183" i="1" l="1"/>
  <c r="B184" i="1"/>
  <c r="D184" i="1" l="1"/>
  <c r="B185" i="1"/>
  <c r="D185" i="1" l="1"/>
  <c r="B186" i="1"/>
  <c r="B187" i="1" l="1"/>
  <c r="D186" i="1"/>
  <c r="B188" i="1" l="1"/>
  <c r="D187" i="1"/>
  <c r="D188" i="1" l="1"/>
  <c r="B189" i="1"/>
  <c r="D189" i="1" l="1"/>
  <c r="B190" i="1"/>
  <c r="B191" i="1" l="1"/>
  <c r="D190" i="1"/>
  <c r="B192" i="1" l="1"/>
  <c r="D191" i="1"/>
  <c r="D192" i="1" l="1"/>
  <c r="B193" i="1"/>
  <c r="D193" i="1" l="1"/>
  <c r="B194" i="1"/>
  <c r="D194" i="1" l="1"/>
  <c r="B195" i="1"/>
  <c r="B196" i="1" l="1"/>
  <c r="D195" i="1"/>
  <c r="D196" i="1" l="1"/>
  <c r="B197" i="1"/>
  <c r="D197" i="1" l="1"/>
  <c r="B198" i="1"/>
  <c r="B199" i="1" l="1"/>
  <c r="D198" i="1"/>
  <c r="B200" i="1" l="1"/>
  <c r="D199" i="1"/>
  <c r="B201" i="1" l="1"/>
  <c r="D200" i="1"/>
  <c r="D201" i="1" l="1"/>
  <c r="B202" i="1"/>
  <c r="B203" i="1" l="1"/>
  <c r="D202" i="1"/>
  <c r="D203" i="1" l="1"/>
  <c r="B204" i="1"/>
  <c r="B205" i="1" l="1"/>
  <c r="D204" i="1"/>
  <c r="D205" i="1" l="1"/>
  <c r="B206" i="1"/>
  <c r="B207" i="1" l="1"/>
  <c r="D206" i="1"/>
  <c r="B208" i="1" l="1"/>
  <c r="D207" i="1"/>
  <c r="B209" i="1" l="1"/>
  <c r="D208" i="1"/>
  <c r="D209" i="1" l="1"/>
  <c r="B210" i="1"/>
  <c r="D210" i="1" l="1"/>
  <c r="B211" i="1"/>
  <c r="D211" i="1" l="1"/>
  <c r="B212" i="1"/>
  <c r="B213" i="1" l="1"/>
  <c r="D212" i="1"/>
  <c r="D213" i="1" l="1"/>
  <c r="B214" i="1"/>
  <c r="D214" i="1" l="1"/>
  <c r="B215" i="1"/>
  <c r="D215" i="1" l="1"/>
  <c r="B216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D224" i="1" l="1"/>
  <c r="B225" i="1"/>
  <c r="B226" i="1" l="1"/>
  <c r="D225" i="1"/>
  <c r="D226" i="1" l="1"/>
  <c r="B227" i="1"/>
  <c r="B228" i="1" l="1"/>
  <c r="D227" i="1"/>
  <c r="D228" i="1" l="1"/>
  <c r="B229" i="1"/>
  <c r="D229" i="1" l="1"/>
  <c r="B230" i="1"/>
  <c r="D230" i="1" l="1"/>
  <c r="B231" i="1"/>
  <c r="B232" i="1" l="1"/>
  <c r="D231" i="1"/>
  <c r="D232" i="1" l="1"/>
  <c r="B233" i="1"/>
  <c r="D233" i="1" l="1"/>
  <c r="B234" i="1"/>
  <c r="D234" i="1" l="1"/>
  <c r="B235" i="1"/>
  <c r="B236" i="1" l="1"/>
  <c r="D235" i="1"/>
  <c r="D236" i="1" l="1"/>
  <c r="B237" i="1"/>
  <c r="D237" i="1" l="1"/>
  <c r="B238" i="1"/>
  <c r="B239" i="1" l="1"/>
  <c r="D238" i="1"/>
  <c r="B240" i="1" l="1"/>
  <c r="D239" i="1"/>
  <c r="B241" i="1" l="1"/>
  <c r="D240" i="1"/>
  <c r="B242" i="1" l="1"/>
  <c r="D241" i="1"/>
  <c r="B243" i="1" l="1"/>
  <c r="D242" i="1"/>
  <c r="D243" i="1" l="1"/>
  <c r="B244" i="1"/>
  <c r="B245" i="1" l="1"/>
  <c r="D244" i="1"/>
  <c r="D245" i="1" l="1"/>
  <c r="B246" i="1"/>
  <c r="B247" i="1" l="1"/>
  <c r="D246" i="1"/>
  <c r="B248" i="1" l="1"/>
  <c r="D247" i="1"/>
  <c r="D248" i="1" l="1"/>
  <c r="B249" i="1"/>
  <c r="D249" i="1" l="1"/>
  <c r="B250" i="1"/>
  <c r="C250" i="1" l="1"/>
  <c r="D250" i="1" s="1"/>
</calcChain>
</file>

<file path=xl/sharedStrings.xml><?xml version="1.0" encoding="utf-8"?>
<sst xmlns="http://schemas.openxmlformats.org/spreadsheetml/2006/main" count="107" uniqueCount="101">
  <si>
    <t>Bag #</t>
  </si>
  <si>
    <t>Top D, m</t>
  </si>
  <si>
    <t>Bottom D, m</t>
  </si>
  <si>
    <t>Mean D, m</t>
  </si>
  <si>
    <t>Interval, m</t>
  </si>
  <si>
    <t>Length, cm</t>
  </si>
  <si>
    <t>Diam 1, mm</t>
  </si>
  <si>
    <t>Diam 2, mm</t>
  </si>
  <si>
    <t>Diam 3, mm</t>
  </si>
  <si>
    <t>Diam 4, mm</t>
  </si>
  <si>
    <t>Weight, kg</t>
  </si>
  <si>
    <t>Density(Segment)</t>
  </si>
  <si>
    <t>length, cm</t>
  </si>
  <si>
    <t>weight,kg</t>
  </si>
  <si>
    <t>Mean Diam, mm</t>
  </si>
  <si>
    <t>Density(Trough)</t>
  </si>
  <si>
    <t>3,4</t>
  </si>
  <si>
    <t>3,4,5</t>
  </si>
  <si>
    <t>4,5</t>
  </si>
  <si>
    <t>6,7,8,9</t>
  </si>
  <si>
    <t>6,7</t>
  </si>
  <si>
    <t>7,8</t>
  </si>
  <si>
    <t>8,9</t>
  </si>
  <si>
    <t>9,10,11</t>
  </si>
  <si>
    <t>12,12</t>
  </si>
  <si>
    <t>12,13,14</t>
  </si>
  <si>
    <t>13,13,14</t>
  </si>
  <si>
    <t>15,16,17</t>
  </si>
  <si>
    <t>15,16</t>
  </si>
  <si>
    <t>16,17</t>
  </si>
  <si>
    <t>18,19</t>
  </si>
  <si>
    <t>18,19,20</t>
  </si>
  <si>
    <t>19,20</t>
  </si>
  <si>
    <t>21,22,23</t>
  </si>
  <si>
    <t>21,22</t>
  </si>
  <si>
    <t>24,25,26</t>
  </si>
  <si>
    <t>24,25</t>
  </si>
  <si>
    <t>27,28,29</t>
  </si>
  <si>
    <t>28,29</t>
  </si>
  <si>
    <t>30,31</t>
  </si>
  <si>
    <t>30,31,32</t>
  </si>
  <si>
    <t>31,32</t>
  </si>
  <si>
    <t>33,34,35</t>
  </si>
  <si>
    <t>33,34</t>
  </si>
  <si>
    <t>36,37</t>
  </si>
  <si>
    <t>36,37,38</t>
  </si>
  <si>
    <t>37,38</t>
  </si>
  <si>
    <t>39,40,41</t>
  </si>
  <si>
    <t>39,40</t>
  </si>
  <si>
    <t>42,43,44</t>
  </si>
  <si>
    <t>43,44</t>
  </si>
  <si>
    <t>45,46</t>
  </si>
  <si>
    <t>45,46,47</t>
  </si>
  <si>
    <t>46,47</t>
  </si>
  <si>
    <t>48,49,50</t>
  </si>
  <si>
    <t>48,49</t>
  </si>
  <si>
    <t>51,52,53</t>
  </si>
  <si>
    <t>51,52</t>
  </si>
  <si>
    <t>52,53</t>
  </si>
  <si>
    <t>54,55,56</t>
  </si>
  <si>
    <t>54,55</t>
  </si>
  <si>
    <t>57,58,59</t>
  </si>
  <si>
    <t>58,59</t>
  </si>
  <si>
    <t>60,61</t>
  </si>
  <si>
    <t>60,61,62</t>
  </si>
  <si>
    <t>61,62</t>
  </si>
  <si>
    <t>63,64,65</t>
  </si>
  <si>
    <t>64,65</t>
  </si>
  <si>
    <t>66,67</t>
  </si>
  <si>
    <t>66,67,68</t>
  </si>
  <si>
    <t>67,68</t>
  </si>
  <si>
    <t>69,70,71</t>
  </si>
  <si>
    <t>69,70</t>
  </si>
  <si>
    <t>72,73</t>
  </si>
  <si>
    <t>72,73,74</t>
  </si>
  <si>
    <t>73,74</t>
  </si>
  <si>
    <t>75,76,77</t>
  </si>
  <si>
    <t>75,76</t>
  </si>
  <si>
    <t>78,79</t>
  </si>
  <si>
    <t>78,79,80</t>
  </si>
  <si>
    <t>79,80</t>
  </si>
  <si>
    <t>81,82,83</t>
  </si>
  <si>
    <t>81,82</t>
  </si>
  <si>
    <t>84,85</t>
  </si>
  <si>
    <t>84,85,86</t>
  </si>
  <si>
    <t>85,86</t>
  </si>
  <si>
    <t>87,88,89</t>
  </si>
  <si>
    <t>87,88</t>
  </si>
  <si>
    <t>90,91</t>
  </si>
  <si>
    <t>90,91,92</t>
  </si>
  <si>
    <t>91,92</t>
  </si>
  <si>
    <t>93,94,95</t>
  </si>
  <si>
    <t>93,94</t>
  </si>
  <si>
    <t>96,97</t>
  </si>
  <si>
    <t>96,97,98</t>
  </si>
  <si>
    <t>97,98</t>
  </si>
  <si>
    <t>240.241,242</t>
  </si>
  <si>
    <t>none</t>
  </si>
  <si>
    <t>Mean D</t>
  </si>
  <si>
    <t>Depth</t>
  </si>
  <si>
    <t>#received from Christo on Aug 4 2025, forwarded from Kenji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</si>
</sst>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indexed="8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S2 Density</a:t>
            </a:r>
          </a:p>
        </c:rich>
      </c:tx>
      <c:layout>
        <c:manualLayout>
          <c:xMode val="edge"/>
          <c:yMode val="edge"/>
          <c:x val="0.4622222222222222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03703703703707E-2"/>
          <c:y val="0.11328976034858387"/>
          <c:w val="0.84444444444444444"/>
          <c:h val="0.76252723311546844"/>
        </c:manualLayout>
      </c:layout>
      <c:scatterChart>
        <c:scatterStyle val="lineMarker"/>
        <c:varyColors val="0"/>
        <c:ser>
          <c:idx val="0"/>
          <c:order val="0"/>
          <c:tx>
            <c:v>Segment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'Select data '!$A$2:$A$300</c:f>
              <c:numCache>
                <c:formatCode>0.00</c:formatCode>
                <c:ptCount val="299"/>
                <c:pt idx="0">
                  <c:v>1.79</c:v>
                </c:pt>
                <c:pt idx="1">
                  <c:v>2.4249999999999998</c:v>
                </c:pt>
                <c:pt idx="2">
                  <c:v>2.9065000000000003</c:v>
                </c:pt>
                <c:pt idx="3">
                  <c:v>3.2665000000000002</c:v>
                </c:pt>
                <c:pt idx="4">
                  <c:v>3.7215000000000003</c:v>
                </c:pt>
                <c:pt idx="5">
                  <c:v>4.1965000000000003</c:v>
                </c:pt>
                <c:pt idx="6">
                  <c:v>4.54</c:v>
                </c:pt>
                <c:pt idx="7">
                  <c:v>5.12</c:v>
                </c:pt>
                <c:pt idx="8">
                  <c:v>5.8150000000000004</c:v>
                </c:pt>
                <c:pt idx="9">
                  <c:v>6.3250000000000002</c:v>
                </c:pt>
                <c:pt idx="10">
                  <c:v>6.93</c:v>
                </c:pt>
                <c:pt idx="11">
                  <c:v>7.48</c:v>
                </c:pt>
                <c:pt idx="12">
                  <c:v>7.8975</c:v>
                </c:pt>
                <c:pt idx="13">
                  <c:v>8.2074999999999996</c:v>
                </c:pt>
                <c:pt idx="14">
                  <c:v>8.49</c:v>
                </c:pt>
                <c:pt idx="15">
                  <c:v>8.9324999999999992</c:v>
                </c:pt>
                <c:pt idx="16">
                  <c:v>9.2774999999999999</c:v>
                </c:pt>
                <c:pt idx="17">
                  <c:v>9.7249999999999996</c:v>
                </c:pt>
                <c:pt idx="18">
                  <c:v>10.55</c:v>
                </c:pt>
                <c:pt idx="19">
                  <c:v>11.255000000000001</c:v>
                </c:pt>
                <c:pt idx="20">
                  <c:v>11.805</c:v>
                </c:pt>
                <c:pt idx="21">
                  <c:v>12.375</c:v>
                </c:pt>
                <c:pt idx="22">
                  <c:v>12.785</c:v>
                </c:pt>
                <c:pt idx="23">
                  <c:v>13.335000000000001</c:v>
                </c:pt>
                <c:pt idx="24">
                  <c:v>13.965</c:v>
                </c:pt>
                <c:pt idx="25">
                  <c:v>14.24</c:v>
                </c:pt>
                <c:pt idx="26">
                  <c:v>14.574999999999999</c:v>
                </c:pt>
                <c:pt idx="27">
                  <c:v>15.145</c:v>
                </c:pt>
                <c:pt idx="28">
                  <c:v>15.695</c:v>
                </c:pt>
                <c:pt idx="29">
                  <c:v>16.305</c:v>
                </c:pt>
                <c:pt idx="30">
                  <c:v>17.13</c:v>
                </c:pt>
                <c:pt idx="31">
                  <c:v>17.695</c:v>
                </c:pt>
                <c:pt idx="32">
                  <c:v>18.245000000000001</c:v>
                </c:pt>
                <c:pt idx="33">
                  <c:v>18.876000000000005</c:v>
                </c:pt>
                <c:pt idx="34">
                  <c:v>19.151000000000003</c:v>
                </c:pt>
                <c:pt idx="35">
                  <c:v>19.739999999999998</c:v>
                </c:pt>
                <c:pt idx="36">
                  <c:v>20.565000000000001</c:v>
                </c:pt>
                <c:pt idx="37">
                  <c:v>21.164999999999999</c:v>
                </c:pt>
                <c:pt idx="38">
                  <c:v>21.715</c:v>
                </c:pt>
                <c:pt idx="39">
                  <c:v>22.274999999999999</c:v>
                </c:pt>
                <c:pt idx="40">
                  <c:v>22.614999999999998</c:v>
                </c:pt>
                <c:pt idx="41">
                  <c:v>22.89</c:v>
                </c:pt>
                <c:pt idx="42">
                  <c:v>23.475000000000001</c:v>
                </c:pt>
                <c:pt idx="43">
                  <c:v>24.024999999999999</c:v>
                </c:pt>
                <c:pt idx="44">
                  <c:v>24.58</c:v>
                </c:pt>
                <c:pt idx="45">
                  <c:v>25.199000000000012</c:v>
                </c:pt>
                <c:pt idx="46">
                  <c:v>25.644000000000005</c:v>
                </c:pt>
                <c:pt idx="47">
                  <c:v>26.04</c:v>
                </c:pt>
                <c:pt idx="48">
                  <c:v>26.59</c:v>
                </c:pt>
                <c:pt idx="49">
                  <c:v>27.17550000000001</c:v>
                </c:pt>
                <c:pt idx="50">
                  <c:v>27.450500000000005</c:v>
                </c:pt>
                <c:pt idx="51">
                  <c:v>27.632000000000012</c:v>
                </c:pt>
                <c:pt idx="52">
                  <c:v>27.939500000000002</c:v>
                </c:pt>
                <c:pt idx="53">
                  <c:v>28.307500000000001</c:v>
                </c:pt>
                <c:pt idx="54">
                  <c:v>28.714500000000008</c:v>
                </c:pt>
                <c:pt idx="55">
                  <c:v>29.039500000000004</c:v>
                </c:pt>
                <c:pt idx="56">
                  <c:v>29.38</c:v>
                </c:pt>
                <c:pt idx="57">
                  <c:v>29.93</c:v>
                </c:pt>
                <c:pt idx="58">
                  <c:v>30.524999999999999</c:v>
                </c:pt>
                <c:pt idx="59">
                  <c:v>31.074999999999999</c:v>
                </c:pt>
                <c:pt idx="60">
                  <c:v>31.67</c:v>
                </c:pt>
                <c:pt idx="61">
                  <c:v>32.22</c:v>
                </c:pt>
                <c:pt idx="62">
                  <c:v>32.76</c:v>
                </c:pt>
                <c:pt idx="63">
                  <c:v>33.585000000000001</c:v>
                </c:pt>
                <c:pt idx="64">
                  <c:v>34.375</c:v>
                </c:pt>
                <c:pt idx="65">
                  <c:v>34.984999999999999</c:v>
                </c:pt>
                <c:pt idx="66">
                  <c:v>35.534999999999997</c:v>
                </c:pt>
                <c:pt idx="67">
                  <c:v>36.094999999999999</c:v>
                </c:pt>
                <c:pt idx="68">
                  <c:v>36.707500000000003</c:v>
                </c:pt>
                <c:pt idx="69">
                  <c:v>37.1875</c:v>
                </c:pt>
                <c:pt idx="70">
                  <c:v>37.475000000000001</c:v>
                </c:pt>
                <c:pt idx="71">
                  <c:v>38.024999999999999</c:v>
                </c:pt>
                <c:pt idx="72">
                  <c:v>38.591999999999999</c:v>
                </c:pt>
                <c:pt idx="73">
                  <c:v>38.866999999999997</c:v>
                </c:pt>
                <c:pt idx="74">
                  <c:v>39.414999999999999</c:v>
                </c:pt>
                <c:pt idx="75">
                  <c:v>40.24</c:v>
                </c:pt>
                <c:pt idx="76">
                  <c:v>40.844999999999999</c:v>
                </c:pt>
                <c:pt idx="77">
                  <c:v>41.395000000000003</c:v>
                </c:pt>
                <c:pt idx="78">
                  <c:v>41.977499999999999</c:v>
                </c:pt>
                <c:pt idx="79">
                  <c:v>42.252499999999998</c:v>
                </c:pt>
                <c:pt idx="80">
                  <c:v>42.784999999999997</c:v>
                </c:pt>
                <c:pt idx="81">
                  <c:v>43.61</c:v>
                </c:pt>
                <c:pt idx="82">
                  <c:v>44.21</c:v>
                </c:pt>
                <c:pt idx="83">
                  <c:v>44.76</c:v>
                </c:pt>
                <c:pt idx="84">
                  <c:v>45.375</c:v>
                </c:pt>
                <c:pt idx="85">
                  <c:v>46.13</c:v>
                </c:pt>
                <c:pt idx="86">
                  <c:v>46.954999999999998</c:v>
                </c:pt>
                <c:pt idx="87">
                  <c:v>47.494999999999997</c:v>
                </c:pt>
                <c:pt idx="88">
                  <c:v>48.045000000000002</c:v>
                </c:pt>
                <c:pt idx="89">
                  <c:v>48.674999999999997</c:v>
                </c:pt>
                <c:pt idx="90">
                  <c:v>49.44</c:v>
                </c:pt>
                <c:pt idx="91">
                  <c:v>50.265000000000001</c:v>
                </c:pt>
                <c:pt idx="92">
                  <c:v>50.81</c:v>
                </c:pt>
                <c:pt idx="93">
                  <c:v>51.36</c:v>
                </c:pt>
                <c:pt idx="94">
                  <c:v>51.975000000000001</c:v>
                </c:pt>
                <c:pt idx="95">
                  <c:v>52.71</c:v>
                </c:pt>
                <c:pt idx="96">
                  <c:v>53.534999999999997</c:v>
                </c:pt>
                <c:pt idx="97">
                  <c:v>54.064999999999998</c:v>
                </c:pt>
                <c:pt idx="98">
                  <c:v>54.615000000000002</c:v>
                </c:pt>
                <c:pt idx="99">
                  <c:v>55.168499999999987</c:v>
                </c:pt>
                <c:pt idx="100">
                  <c:v>55.443499999999993</c:v>
                </c:pt>
                <c:pt idx="101">
                  <c:v>55.99</c:v>
                </c:pt>
                <c:pt idx="102">
                  <c:v>56.814999999999998</c:v>
                </c:pt>
                <c:pt idx="103">
                  <c:v>57.359499999999997</c:v>
                </c:pt>
                <c:pt idx="104">
                  <c:v>57.764499999999998</c:v>
                </c:pt>
                <c:pt idx="105">
                  <c:v>58.43</c:v>
                </c:pt>
                <c:pt idx="106">
                  <c:v>59.31</c:v>
                </c:pt>
                <c:pt idx="107">
                  <c:v>60.134999999999998</c:v>
                </c:pt>
                <c:pt idx="108">
                  <c:v>61.05</c:v>
                </c:pt>
                <c:pt idx="109">
                  <c:v>61.875</c:v>
                </c:pt>
                <c:pt idx="110">
                  <c:v>62.465000000000003</c:v>
                </c:pt>
                <c:pt idx="111">
                  <c:v>63.29</c:v>
                </c:pt>
                <c:pt idx="112">
                  <c:v>64.075000000000003</c:v>
                </c:pt>
                <c:pt idx="113">
                  <c:v>64.630500000000012</c:v>
                </c:pt>
                <c:pt idx="114">
                  <c:v>65.180500000000009</c:v>
                </c:pt>
                <c:pt idx="115">
                  <c:v>65.745000000000005</c:v>
                </c:pt>
                <c:pt idx="116">
                  <c:v>66.295000000000002</c:v>
                </c:pt>
                <c:pt idx="117">
                  <c:v>66.819999999999993</c:v>
                </c:pt>
                <c:pt idx="118">
                  <c:v>67.37</c:v>
                </c:pt>
                <c:pt idx="119">
                  <c:v>67.91</c:v>
                </c:pt>
                <c:pt idx="120">
                  <c:v>68.459999999999994</c:v>
                </c:pt>
                <c:pt idx="121">
                  <c:v>68.989999999999995</c:v>
                </c:pt>
                <c:pt idx="122">
                  <c:v>69.540000000000006</c:v>
                </c:pt>
                <c:pt idx="123">
                  <c:v>70.125</c:v>
                </c:pt>
                <c:pt idx="124">
                  <c:v>70.674999999999997</c:v>
                </c:pt>
                <c:pt idx="125">
                  <c:v>71.174999999999997</c:v>
                </c:pt>
                <c:pt idx="126">
                  <c:v>71.724999999999994</c:v>
                </c:pt>
                <c:pt idx="127">
                  <c:v>72.275000000000006</c:v>
                </c:pt>
                <c:pt idx="128">
                  <c:v>72.825000000000003</c:v>
                </c:pt>
                <c:pt idx="129">
                  <c:v>73.424999999999997</c:v>
                </c:pt>
                <c:pt idx="130">
                  <c:v>74.075000000000003</c:v>
                </c:pt>
                <c:pt idx="131">
                  <c:v>74.900000000000006</c:v>
                </c:pt>
                <c:pt idx="132">
                  <c:v>75.425000000000054</c:v>
                </c:pt>
                <c:pt idx="133">
                  <c:v>75.975000000000051</c:v>
                </c:pt>
                <c:pt idx="134">
                  <c:v>76.725000000000051</c:v>
                </c:pt>
                <c:pt idx="135">
                  <c:v>77.290000000000006</c:v>
                </c:pt>
                <c:pt idx="136">
                  <c:v>77.84000000000006</c:v>
                </c:pt>
                <c:pt idx="137">
                  <c:v>78.36</c:v>
                </c:pt>
                <c:pt idx="138">
                  <c:v>78.91</c:v>
                </c:pt>
                <c:pt idx="139">
                  <c:v>79.435000000000002</c:v>
                </c:pt>
                <c:pt idx="140">
                  <c:v>79.984999999999999</c:v>
                </c:pt>
                <c:pt idx="141">
                  <c:v>80.515000000000001</c:v>
                </c:pt>
                <c:pt idx="142">
                  <c:v>81.064999999999998</c:v>
                </c:pt>
                <c:pt idx="143">
                  <c:v>81.587500000000006</c:v>
                </c:pt>
                <c:pt idx="144">
                  <c:v>81.862499999999997</c:v>
                </c:pt>
                <c:pt idx="145">
                  <c:v>82.38</c:v>
                </c:pt>
                <c:pt idx="146">
                  <c:v>83.204999999999998</c:v>
                </c:pt>
                <c:pt idx="147">
                  <c:v>83.730000000000047</c:v>
                </c:pt>
                <c:pt idx="148">
                  <c:v>84.280000000000058</c:v>
                </c:pt>
                <c:pt idx="149">
                  <c:v>84.815500000000057</c:v>
                </c:pt>
                <c:pt idx="150">
                  <c:v>85.090500000000048</c:v>
                </c:pt>
                <c:pt idx="151">
                  <c:v>85.615000000000066</c:v>
                </c:pt>
                <c:pt idx="152">
                  <c:v>86.440000000000055</c:v>
                </c:pt>
                <c:pt idx="153">
                  <c:v>86.96500000000006</c:v>
                </c:pt>
                <c:pt idx="154">
                  <c:v>87.515000000000057</c:v>
                </c:pt>
                <c:pt idx="155">
                  <c:v>88.275000000000063</c:v>
                </c:pt>
                <c:pt idx="156">
                  <c:v>88.850000000000051</c:v>
                </c:pt>
                <c:pt idx="157">
                  <c:v>89.674999999999997</c:v>
                </c:pt>
                <c:pt idx="158">
                  <c:v>90.45</c:v>
                </c:pt>
                <c:pt idx="159">
                  <c:v>90.995000000000047</c:v>
                </c:pt>
                <c:pt idx="160">
                  <c:v>91.57000000000005</c:v>
                </c:pt>
                <c:pt idx="161">
                  <c:v>92.085000000000051</c:v>
                </c:pt>
                <c:pt idx="162">
                  <c:v>92.805000000000049</c:v>
                </c:pt>
                <c:pt idx="163">
                  <c:v>93.394999999999996</c:v>
                </c:pt>
                <c:pt idx="164">
                  <c:v>93.94</c:v>
                </c:pt>
                <c:pt idx="165">
                  <c:v>94.574750000000037</c:v>
                </c:pt>
                <c:pt idx="166">
                  <c:v>94.959750000000014</c:v>
                </c:pt>
                <c:pt idx="167">
                  <c:v>95.215000000000003</c:v>
                </c:pt>
                <c:pt idx="168">
                  <c:v>95.765000000000001</c:v>
                </c:pt>
                <c:pt idx="169">
                  <c:v>96.308250000000029</c:v>
                </c:pt>
                <c:pt idx="170">
                  <c:v>96.583250000000021</c:v>
                </c:pt>
                <c:pt idx="171">
                  <c:v>97.094999999999999</c:v>
                </c:pt>
                <c:pt idx="172">
                  <c:v>97.644999999999996</c:v>
                </c:pt>
                <c:pt idx="173">
                  <c:v>98.185000000000002</c:v>
                </c:pt>
                <c:pt idx="174">
                  <c:v>98.612250000000017</c:v>
                </c:pt>
                <c:pt idx="175">
                  <c:v>98.962250000000012</c:v>
                </c:pt>
                <c:pt idx="176">
                  <c:v>99.635000000000005</c:v>
                </c:pt>
                <c:pt idx="177">
                  <c:v>100.15225000000002</c:v>
                </c:pt>
                <c:pt idx="178">
                  <c:v>100.42725000000002</c:v>
                </c:pt>
                <c:pt idx="179">
                  <c:v>100.985</c:v>
                </c:pt>
                <c:pt idx="180">
                  <c:v>101.535</c:v>
                </c:pt>
                <c:pt idx="181">
                  <c:v>102.05200000000002</c:v>
                </c:pt>
                <c:pt idx="182">
                  <c:v>102.42175000000003</c:v>
                </c:pt>
                <c:pt idx="183">
                  <c:v>102.55475000000001</c:v>
                </c:pt>
                <c:pt idx="184">
                  <c:v>103.01</c:v>
                </c:pt>
                <c:pt idx="185">
                  <c:v>103.54</c:v>
                </c:pt>
                <c:pt idx="186">
                  <c:v>104.09</c:v>
                </c:pt>
                <c:pt idx="187">
                  <c:v>104.58625000000001</c:v>
                </c:pt>
                <c:pt idx="188">
                  <c:v>104.86125</c:v>
                </c:pt>
                <c:pt idx="189">
                  <c:v>105.375</c:v>
                </c:pt>
                <c:pt idx="190">
                  <c:v>105.925</c:v>
                </c:pt>
                <c:pt idx="191">
                  <c:v>106.435</c:v>
                </c:pt>
                <c:pt idx="192">
                  <c:v>107.22499999999999</c:v>
                </c:pt>
                <c:pt idx="193">
                  <c:v>108.04</c:v>
                </c:pt>
                <c:pt idx="194">
                  <c:v>108.55500000000001</c:v>
                </c:pt>
                <c:pt idx="195">
                  <c:v>109.26</c:v>
                </c:pt>
                <c:pt idx="196">
                  <c:v>109.88</c:v>
                </c:pt>
                <c:pt idx="197">
                  <c:v>110.425</c:v>
                </c:pt>
                <c:pt idx="198">
                  <c:v>111.00125</c:v>
                </c:pt>
                <c:pt idx="199">
                  <c:v>111.40125</c:v>
                </c:pt>
                <c:pt idx="200">
                  <c:v>111.77500000000001</c:v>
                </c:pt>
                <c:pt idx="201">
                  <c:v>112.38500000000001</c:v>
                </c:pt>
                <c:pt idx="202">
                  <c:v>113.08499999999999</c:v>
                </c:pt>
                <c:pt idx="203">
                  <c:v>113.575</c:v>
                </c:pt>
                <c:pt idx="204">
                  <c:v>114.355</c:v>
                </c:pt>
                <c:pt idx="205">
                  <c:v>114.905</c:v>
                </c:pt>
                <c:pt idx="206">
                  <c:v>115.405</c:v>
                </c:pt>
                <c:pt idx="207">
                  <c:v>116.23</c:v>
                </c:pt>
                <c:pt idx="208">
                  <c:v>116.78</c:v>
                </c:pt>
                <c:pt idx="209">
                  <c:v>117.43</c:v>
                </c:pt>
                <c:pt idx="210">
                  <c:v>118.075</c:v>
                </c:pt>
                <c:pt idx="211">
                  <c:v>118.575</c:v>
                </c:pt>
                <c:pt idx="212">
                  <c:v>119.4</c:v>
                </c:pt>
                <c:pt idx="213">
                  <c:v>119.95</c:v>
                </c:pt>
                <c:pt idx="214">
                  <c:v>120.48</c:v>
                </c:pt>
                <c:pt idx="215">
                  <c:v>121.255</c:v>
                </c:pt>
                <c:pt idx="216">
                  <c:v>121.825</c:v>
                </c:pt>
                <c:pt idx="217">
                  <c:v>122.55</c:v>
                </c:pt>
                <c:pt idx="218">
                  <c:v>123.1</c:v>
                </c:pt>
                <c:pt idx="219">
                  <c:v>123.59</c:v>
                </c:pt>
                <c:pt idx="220">
                  <c:v>124.41500000000001</c:v>
                </c:pt>
                <c:pt idx="221">
                  <c:v>125.1465</c:v>
                </c:pt>
                <c:pt idx="222">
                  <c:v>125.54175000000001</c:v>
                </c:pt>
                <c:pt idx="223">
                  <c:v>125.80475000000001</c:v>
                </c:pt>
                <c:pt idx="224">
                  <c:v>126.23450000000001</c:v>
                </c:pt>
                <c:pt idx="225">
                  <c:v>126.715</c:v>
                </c:pt>
                <c:pt idx="226">
                  <c:v>127.405</c:v>
                </c:pt>
                <c:pt idx="227">
                  <c:v>128.01499999999999</c:v>
                </c:pt>
                <c:pt idx="228">
                  <c:v>128.45500000000001</c:v>
                </c:pt>
                <c:pt idx="229">
                  <c:v>129.245</c:v>
                </c:pt>
                <c:pt idx="230">
                  <c:v>129.76499999999999</c:v>
                </c:pt>
                <c:pt idx="231">
                  <c:v>130.22</c:v>
                </c:pt>
                <c:pt idx="232">
                  <c:v>131.04499999999999</c:v>
                </c:pt>
                <c:pt idx="233">
                  <c:v>131.52500000000001</c:v>
                </c:pt>
                <c:pt idx="234">
                  <c:v>132.1</c:v>
                </c:pt>
                <c:pt idx="235">
                  <c:v>132.85</c:v>
                </c:pt>
                <c:pt idx="236">
                  <c:v>133.38</c:v>
                </c:pt>
                <c:pt idx="237">
                  <c:v>134.16499999999999</c:v>
                </c:pt>
                <c:pt idx="238">
                  <c:v>134.71</c:v>
                </c:pt>
                <c:pt idx="239">
                  <c:v>134.97025000000005</c:v>
                </c:pt>
                <c:pt idx="240">
                  <c:v>135.45025000000004</c:v>
                </c:pt>
                <c:pt idx="241">
                  <c:v>136.05500000000001</c:v>
                </c:pt>
                <c:pt idx="242">
                  <c:v>136.81</c:v>
                </c:pt>
                <c:pt idx="243">
                  <c:v>137.63499999999999</c:v>
                </c:pt>
                <c:pt idx="244">
                  <c:v>138.08300000000003</c:v>
                </c:pt>
                <c:pt idx="245">
                  <c:v>138.23100000000005</c:v>
                </c:pt>
                <c:pt idx="246">
                  <c:v>138.43275000000006</c:v>
                </c:pt>
                <c:pt idx="247">
                  <c:v>138.61475000000004</c:v>
                </c:pt>
                <c:pt idx="248">
                  <c:v>141</c:v>
                </c:pt>
              </c:numCache>
            </c:numRef>
          </c:xVal>
          <c:yVal>
            <c:numRef>
              <c:f>'Select data '!$B$2:$B$300</c:f>
              <c:numCache>
                <c:formatCode>0.000</c:formatCode>
                <c:ptCount val="299"/>
                <c:pt idx="0">
                  <c:v>0.34609559522219879</c:v>
                </c:pt>
                <c:pt idx="1">
                  <c:v>0.34577782432249793</c:v>
                </c:pt>
                <c:pt idx="2">
                  <c:v>0.38421322520466061</c:v>
                </c:pt>
                <c:pt idx="3">
                  <c:v>0.3673510817727027</c:v>
                </c:pt>
                <c:pt idx="4">
                  <c:v>0.37272218365197674</c:v>
                </c:pt>
                <c:pt idx="5">
                  <c:v>0.38035075804473861</c:v>
                </c:pt>
                <c:pt idx="6">
                  <c:v>0.37258774159866742</c:v>
                </c:pt>
                <c:pt idx="7">
                  <c:v>0.40651275565978501</c:v>
                </c:pt>
                <c:pt idx="8">
                  <c:v>0.43851780650141586</c:v>
                </c:pt>
                <c:pt idx="9">
                  <c:v>0.41607499906257744</c:v>
                </c:pt>
                <c:pt idx="10">
                  <c:v>0.42743497344669201</c:v>
                </c:pt>
                <c:pt idx="11">
                  <c:v>0.43587985333231227</c:v>
                </c:pt>
                <c:pt idx="12">
                  <c:v>0.46100307870470297</c:v>
                </c:pt>
                <c:pt idx="13">
                  <c:v>0.46070622681892232</c:v>
                </c:pt>
                <c:pt idx="14">
                  <c:v>0.45806488028935743</c:v>
                </c:pt>
                <c:pt idx="15">
                  <c:v>0.47979526128185751</c:v>
                </c:pt>
                <c:pt idx="16">
                  <c:v>0.45729248162999953</c:v>
                </c:pt>
                <c:pt idx="17">
                  <c:v>0.490239395616619</c:v>
                </c:pt>
                <c:pt idx="18">
                  <c:v>0.4851527378637599</c:v>
                </c:pt>
                <c:pt idx="19">
                  <c:v>0.48884988042787536</c:v>
                </c:pt>
                <c:pt idx="20">
                  <c:v>0.49485571174406923</c:v>
                </c:pt>
                <c:pt idx="21">
                  <c:v>0.49324905391671564</c:v>
                </c:pt>
                <c:pt idx="22">
                  <c:v>0.51652627705136789</c:v>
                </c:pt>
                <c:pt idx="23">
                  <c:v>0.52845943905447235</c:v>
                </c:pt>
                <c:pt idx="24">
                  <c:v>0.52370837036225104</c:v>
                </c:pt>
                <c:pt idx="25">
                  <c:v>0.51102081100853547</c:v>
                </c:pt>
                <c:pt idx="26">
                  <c:v>0.52119597261237693</c:v>
                </c:pt>
                <c:pt idx="27">
                  <c:v>0.53159883024377852</c:v>
                </c:pt>
                <c:pt idx="28">
                  <c:v>0.55139443792373988</c:v>
                </c:pt>
                <c:pt idx="29">
                  <c:v>0.54659224096390358</c:v>
                </c:pt>
                <c:pt idx="30">
                  <c:v>0.54723144560291392</c:v>
                </c:pt>
                <c:pt idx="31">
                  <c:v>0.55038810905929503</c:v>
                </c:pt>
                <c:pt idx="32">
                  <c:v>0.56033202411424954</c:v>
                </c:pt>
                <c:pt idx="33">
                  <c:v>0.55683803775953666</c:v>
                </c:pt>
                <c:pt idx="34">
                  <c:v>0.57030742667694878</c:v>
                </c:pt>
                <c:pt idx="35">
                  <c:v>0.57096600306782885</c:v>
                </c:pt>
                <c:pt idx="36">
                  <c:v>0.57216228564855776</c:v>
                </c:pt>
                <c:pt idx="37">
                  <c:v>0.57509009281070478</c:v>
                </c:pt>
                <c:pt idx="38">
                  <c:v>0.58302583336433933</c:v>
                </c:pt>
                <c:pt idx="39">
                  <c:v>0.58280046306046496</c:v>
                </c:pt>
                <c:pt idx="40">
                  <c:v>0.5874801360081382</c:v>
                </c:pt>
                <c:pt idx="41">
                  <c:v>0.59397976005135444</c:v>
                </c:pt>
                <c:pt idx="42">
                  <c:v>0.59185545915265148</c:v>
                </c:pt>
                <c:pt idx="43">
                  <c:v>0.6042340602318067</c:v>
                </c:pt>
                <c:pt idx="44">
                  <c:v>0.60236816551597028</c:v>
                </c:pt>
                <c:pt idx="45">
                  <c:v>0.60873930918487029</c:v>
                </c:pt>
                <c:pt idx="46">
                  <c:v>0.61265762682219616</c:v>
                </c:pt>
                <c:pt idx="47">
                  <c:v>0.61974749864937562</c:v>
                </c:pt>
                <c:pt idx="48">
                  <c:v>0.61886189513191781</c:v>
                </c:pt>
                <c:pt idx="49">
                  <c:v>0.61854269965831099</c:v>
                </c:pt>
                <c:pt idx="50">
                  <c:v>0.61635720715555276</c:v>
                </c:pt>
                <c:pt idx="51">
                  <c:v>0.62030559913504568</c:v>
                </c:pt>
                <c:pt idx="52">
                  <c:v>0.61344589882528144</c:v>
                </c:pt>
                <c:pt idx="53">
                  <c:v>0.63674166562175827</c:v>
                </c:pt>
                <c:pt idx="54">
                  <c:v>0.63558409168464092</c:v>
                </c:pt>
                <c:pt idx="55">
                  <c:v>0.6170623202040465</c:v>
                </c:pt>
                <c:pt idx="56">
                  <c:v>0.63605032710947473</c:v>
                </c:pt>
                <c:pt idx="57">
                  <c:v>0.63346622686066623</c:v>
                </c:pt>
                <c:pt idx="58">
                  <c:v>0.64411331183378584</c:v>
                </c:pt>
                <c:pt idx="59">
                  <c:v>0.64271060327971219</c:v>
                </c:pt>
                <c:pt idx="60">
                  <c:v>0.65204828157434158</c:v>
                </c:pt>
                <c:pt idx="61">
                  <c:v>0.64907140032488375</c:v>
                </c:pt>
                <c:pt idx="62">
                  <c:v>0.64611132500995339</c:v>
                </c:pt>
                <c:pt idx="63">
                  <c:v>0.66249730346006108</c:v>
                </c:pt>
                <c:pt idx="64">
                  <c:v>0.662171359305467</c:v>
                </c:pt>
                <c:pt idx="65">
                  <c:v>0.6571913193483927</c:v>
                </c:pt>
                <c:pt idx="66">
                  <c:v>0.67895024564131379</c:v>
                </c:pt>
                <c:pt idx="67">
                  <c:v>0.67402453502492288</c:v>
                </c:pt>
                <c:pt idx="68">
                  <c:v>0.68178303112343597</c:v>
                </c:pt>
                <c:pt idx="69">
                  <c:v>0.67487128806441343</c:v>
                </c:pt>
                <c:pt idx="70">
                  <c:v>0.66707614188888165</c:v>
                </c:pt>
                <c:pt idx="71">
                  <c:v>0.68258763643976039</c:v>
                </c:pt>
                <c:pt idx="72">
                  <c:v>0.66518799359091918</c:v>
                </c:pt>
                <c:pt idx="73">
                  <c:v>0.69410486597675625</c:v>
                </c:pt>
                <c:pt idx="74">
                  <c:v>0.68936680318055765</c:v>
                </c:pt>
                <c:pt idx="75">
                  <c:v>0.69960089134855985</c:v>
                </c:pt>
                <c:pt idx="76">
                  <c:v>0.68496168771216914</c:v>
                </c:pt>
                <c:pt idx="77">
                  <c:v>0.70600077828217833</c:v>
                </c:pt>
                <c:pt idx="78">
                  <c:v>0.69784051104408762</c:v>
                </c:pt>
                <c:pt idx="79">
                  <c:v>0.69769238963393332</c:v>
                </c:pt>
                <c:pt idx="80">
                  <c:v>0.70796778010162953</c:v>
                </c:pt>
                <c:pt idx="81">
                  <c:v>0.71086511871279479</c:v>
                </c:pt>
                <c:pt idx="82">
                  <c:v>0.71037268369735795</c:v>
                </c:pt>
                <c:pt idx="83">
                  <c:v>0.71838802725581186</c:v>
                </c:pt>
                <c:pt idx="84">
                  <c:v>0.71948814379788828</c:v>
                </c:pt>
                <c:pt idx="85">
                  <c:v>0.7235659371570633</c:v>
                </c:pt>
                <c:pt idx="86">
                  <c:v>0.73003653190200479</c:v>
                </c:pt>
                <c:pt idx="87">
                  <c:v>0.72876232158237564</c:v>
                </c:pt>
                <c:pt idx="88">
                  <c:v>0.73808404582937415</c:v>
                </c:pt>
                <c:pt idx="89">
                  <c:v>0.73274992305681252</c:v>
                </c:pt>
                <c:pt idx="90">
                  <c:v>0.7360279740379444</c:v>
                </c:pt>
                <c:pt idx="91">
                  <c:v>0.74470568884317623</c:v>
                </c:pt>
                <c:pt idx="92">
                  <c:v>0.73903409610347437</c:v>
                </c:pt>
                <c:pt idx="93">
                  <c:v>0.75331108632872656</c:v>
                </c:pt>
                <c:pt idx="94">
                  <c:v>0.74843215243179306</c:v>
                </c:pt>
                <c:pt idx="95">
                  <c:v>0.7479714363362977</c:v>
                </c:pt>
                <c:pt idx="96">
                  <c:v>0.75959599270627398</c:v>
                </c:pt>
                <c:pt idx="97">
                  <c:v>0.76723113510476337</c:v>
                </c:pt>
                <c:pt idx="98">
                  <c:v>0.75357405476187134</c:v>
                </c:pt>
                <c:pt idx="99">
                  <c:v>0.75659037332261447</c:v>
                </c:pt>
                <c:pt idx="100">
                  <c:v>0.76873063148167009</c:v>
                </c:pt>
                <c:pt idx="101">
                  <c:v>0.75672559234641634</c:v>
                </c:pt>
                <c:pt idx="102">
                  <c:v>0.77347213178626595</c:v>
                </c:pt>
                <c:pt idx="103">
                  <c:v>0.76775883893952457</c:v>
                </c:pt>
                <c:pt idx="104">
                  <c:v>0.77715796637599488</c:v>
                </c:pt>
                <c:pt idx="105">
                  <c:v>0.77951204453317435</c:v>
                </c:pt>
                <c:pt idx="106">
                  <c:v>0.77327702372235452</c:v>
                </c:pt>
                <c:pt idx="107">
                  <c:v>0.77957327131119269</c:v>
                </c:pt>
                <c:pt idx="108">
                  <c:v>0.78607089379983452</c:v>
                </c:pt>
                <c:pt idx="109">
                  <c:v>0.78031140929430909</c:v>
                </c:pt>
                <c:pt idx="110">
                  <c:v>0.78458140783686325</c:v>
                </c:pt>
                <c:pt idx="111">
                  <c:v>0.7960824189937693</c:v>
                </c:pt>
                <c:pt idx="112">
                  <c:v>0.79499379689222038</c:v>
                </c:pt>
                <c:pt idx="113">
                  <c:v>0.79157813055736626</c:v>
                </c:pt>
                <c:pt idx="114">
                  <c:v>0.80680142648087283</c:v>
                </c:pt>
                <c:pt idx="115">
                  <c:v>0.80149587809575851</c:v>
                </c:pt>
                <c:pt idx="116">
                  <c:v>0.80988766561871417</c:v>
                </c:pt>
                <c:pt idx="117">
                  <c:v>0.81073402876704836</c:v>
                </c:pt>
                <c:pt idx="118">
                  <c:v>0.81983242079278995</c:v>
                </c:pt>
                <c:pt idx="119">
                  <c:v>0.79765091052606474</c:v>
                </c:pt>
                <c:pt idx="120">
                  <c:v>0.82180906488570238</c:v>
                </c:pt>
                <c:pt idx="121">
                  <c:v>0.81056321966610045</c:v>
                </c:pt>
                <c:pt idx="122">
                  <c:v>0.81648549434675477</c:v>
                </c:pt>
                <c:pt idx="123">
                  <c:v>0.81353023088577392</c:v>
                </c:pt>
                <c:pt idx="124">
                  <c:v>0.82013887978862543</c:v>
                </c:pt>
                <c:pt idx="125">
                  <c:v>0.81065791259065467</c:v>
                </c:pt>
                <c:pt idx="126">
                  <c:v>0.82908072196033822</c:v>
                </c:pt>
                <c:pt idx="127">
                  <c:v>0.82431432938437899</c:v>
                </c:pt>
                <c:pt idx="128">
                  <c:v>0.82560691819474807</c:v>
                </c:pt>
                <c:pt idx="129">
                  <c:v>0.83099760467003492</c:v>
                </c:pt>
                <c:pt idx="130">
                  <c:v>0.82791561454655127</c:v>
                </c:pt>
                <c:pt idx="131">
                  <c:v>0.83960664511401828</c:v>
                </c:pt>
                <c:pt idx="132">
                  <c:v>0.82817001022815973</c:v>
                </c:pt>
                <c:pt idx="133">
                  <c:v>0.83830102167418297</c:v>
                </c:pt>
                <c:pt idx="134">
                  <c:v>0.84172015440771286</c:v>
                </c:pt>
                <c:pt idx="135">
                  <c:v>0.83657625921913603</c:v>
                </c:pt>
                <c:pt idx="136">
                  <c:v>0.85384359524443798</c:v>
                </c:pt>
                <c:pt idx="137">
                  <c:v>0.83703115613360024</c:v>
                </c:pt>
                <c:pt idx="138">
                  <c:v>0.84906612630332556</c:v>
                </c:pt>
                <c:pt idx="139">
                  <c:v>0.84082110633481033</c:v>
                </c:pt>
                <c:pt idx="140">
                  <c:v>0.85167040981462461</c:v>
                </c:pt>
                <c:pt idx="141">
                  <c:v>0.83965060899941957</c:v>
                </c:pt>
                <c:pt idx="142">
                  <c:v>0.85392450280782195</c:v>
                </c:pt>
                <c:pt idx="143">
                  <c:v>0.84746664488320478</c:v>
                </c:pt>
                <c:pt idx="144">
                  <c:v>0.85819671166456335</c:v>
                </c:pt>
                <c:pt idx="145">
                  <c:v>0.8539239411779842</c:v>
                </c:pt>
                <c:pt idx="146">
                  <c:v>0.85727982172691819</c:v>
                </c:pt>
                <c:pt idx="147">
                  <c:v>0.84035085903529061</c:v>
                </c:pt>
                <c:pt idx="148">
                  <c:v>0.86165428543054801</c:v>
                </c:pt>
                <c:pt idx="149">
                  <c:v>0.84025591437009972</c:v>
                </c:pt>
                <c:pt idx="150">
                  <c:v>0.86975131468788203</c:v>
                </c:pt>
                <c:pt idx="151">
                  <c:v>0.85751350932666615</c:v>
                </c:pt>
                <c:pt idx="152">
                  <c:v>0.86029835524274245</c:v>
                </c:pt>
                <c:pt idx="153">
                  <c:v>0.83744794205011297</c:v>
                </c:pt>
                <c:pt idx="154">
                  <c:v>0.86580852068263736</c:v>
                </c:pt>
                <c:pt idx="155">
                  <c:v>0.86231538414882924</c:v>
                </c:pt>
                <c:pt idx="156">
                  <c:v>0.8644043299300882</c:v>
                </c:pt>
                <c:pt idx="157">
                  <c:v>0.867752797545988</c:v>
                </c:pt>
                <c:pt idx="158">
                  <c:v>0.86293523031064201</c:v>
                </c:pt>
                <c:pt idx="159">
                  <c:v>0.86350239384528138</c:v>
                </c:pt>
                <c:pt idx="160">
                  <c:v>0.87049467153821558</c:v>
                </c:pt>
                <c:pt idx="161">
                  <c:v>0.85970467393431194</c:v>
                </c:pt>
                <c:pt idx="162">
                  <c:v>0.87282093447488662</c:v>
                </c:pt>
                <c:pt idx="163">
                  <c:v>0.87167364565718131</c:v>
                </c:pt>
                <c:pt idx="164">
                  <c:v>0.8727622900520019</c:v>
                </c:pt>
                <c:pt idx="165">
                  <c:v>0.86767112361037046</c:v>
                </c:pt>
                <c:pt idx="166">
                  <c:v>0.87240938001649548</c:v>
                </c:pt>
                <c:pt idx="167">
                  <c:v>0.72269939073105394</c:v>
                </c:pt>
                <c:pt idx="168">
                  <c:v>0.87907895632386901</c:v>
                </c:pt>
                <c:pt idx="169">
                  <c:v>0.87209862100378233</c:v>
                </c:pt>
                <c:pt idx="170">
                  <c:v>0.87016696192699583</c:v>
                </c:pt>
                <c:pt idx="171">
                  <c:v>0.85040346969109903</c:v>
                </c:pt>
                <c:pt idx="172">
                  <c:v>0.90383376384019776</c:v>
                </c:pt>
                <c:pt idx="173">
                  <c:v>0.88179057840482156</c:v>
                </c:pt>
                <c:pt idx="174">
                  <c:v>0.87790851127273384</c:v>
                </c:pt>
                <c:pt idx="175">
                  <c:v>0.86291051068847346</c:v>
                </c:pt>
                <c:pt idx="176">
                  <c:v>0.88138159834107077</c:v>
                </c:pt>
                <c:pt idx="177">
                  <c:v>0.84314928918622956</c:v>
                </c:pt>
                <c:pt idx="178">
                  <c:v>0.88488705449752436</c:v>
                </c:pt>
                <c:pt idx="179">
                  <c:v>0.88184273432982629</c:v>
                </c:pt>
                <c:pt idx="180">
                  <c:v>0.86390747760163755</c:v>
                </c:pt>
                <c:pt idx="181">
                  <c:v>0.87443401766217987</c:v>
                </c:pt>
                <c:pt idx="182">
                  <c:v>0.86537337582627261</c:v>
                </c:pt>
                <c:pt idx="183">
                  <c:v>0.84657482922909721</c:v>
                </c:pt>
                <c:pt idx="184">
                  <c:v>0.88524183818093061</c:v>
                </c:pt>
                <c:pt idx="185">
                  <c:v>0.87815121074641544</c:v>
                </c:pt>
                <c:pt idx="186">
                  <c:v>0.88069087550711533</c:v>
                </c:pt>
                <c:pt idx="187">
                  <c:v>0.87270078213641411</c:v>
                </c:pt>
                <c:pt idx="188">
                  <c:v>0.8837314170574766</c:v>
                </c:pt>
                <c:pt idx="189">
                  <c:v>0.88237369188450965</c:v>
                </c:pt>
                <c:pt idx="190">
                  <c:v>0.88354207571590382</c:v>
                </c:pt>
                <c:pt idx="191">
                  <c:v>0.8726455392294421</c:v>
                </c:pt>
                <c:pt idx="192">
                  <c:v>0.88653178309178049</c:v>
                </c:pt>
                <c:pt idx="193">
                  <c:v>0.88845870908632052</c:v>
                </c:pt>
                <c:pt idx="194">
                  <c:v>0.87935466320148881</c:v>
                </c:pt>
                <c:pt idx="195">
                  <c:v>0.88814419370405417</c:v>
                </c:pt>
                <c:pt idx="196">
                  <c:v>0.89281544915799649</c:v>
                </c:pt>
                <c:pt idx="197">
                  <c:v>0.88791113721089088</c:v>
                </c:pt>
                <c:pt idx="198">
                  <c:v>0.88678300074517002</c:v>
                </c:pt>
                <c:pt idx="199">
                  <c:v>0.88840618583277353</c:v>
                </c:pt>
                <c:pt idx="200">
                  <c:v>0.89296940999252716</c:v>
                </c:pt>
                <c:pt idx="201">
                  <c:v>0.88562009623087035</c:v>
                </c:pt>
                <c:pt idx="202">
                  <c:v>0.90027861728534697</c:v>
                </c:pt>
                <c:pt idx="203">
                  <c:v>0.88212856699777453</c:v>
                </c:pt>
                <c:pt idx="204">
                  <c:v>0.89393666209337153</c:v>
                </c:pt>
                <c:pt idx="205">
                  <c:v>0.88473380843161542</c:v>
                </c:pt>
                <c:pt idx="206">
                  <c:v>0.88971678557243983</c:v>
                </c:pt>
                <c:pt idx="207">
                  <c:v>0.8951035877744512</c:v>
                </c:pt>
                <c:pt idx="208">
                  <c:v>0.89022702102118201</c:v>
                </c:pt>
                <c:pt idx="209">
                  <c:v>0.88995941729154482</c:v>
                </c:pt>
                <c:pt idx="210">
                  <c:v>0.89007781445517575</c:v>
                </c:pt>
                <c:pt idx="211">
                  <c:v>0.90408938853824705</c:v>
                </c:pt>
                <c:pt idx="212">
                  <c:v>0.89387363780932894</c:v>
                </c:pt>
                <c:pt idx="213">
                  <c:v>0.86254586925008869</c:v>
                </c:pt>
                <c:pt idx="214">
                  <c:v>0.89264618764945314</c:v>
                </c:pt>
                <c:pt idx="215">
                  <c:v>0.89631499057514952</c:v>
                </c:pt>
                <c:pt idx="216">
                  <c:v>0.8844283372049343</c:v>
                </c:pt>
                <c:pt idx="217">
                  <c:v>0.89628066098352499</c:v>
                </c:pt>
                <c:pt idx="218">
                  <c:v>0.89933119286228225</c:v>
                </c:pt>
                <c:pt idx="219">
                  <c:v>0.8919945480860042</c:v>
                </c:pt>
                <c:pt idx="220">
                  <c:v>0.89888954758915662</c:v>
                </c:pt>
                <c:pt idx="221">
                  <c:v>0.87325173362753039</c:v>
                </c:pt>
                <c:pt idx="222">
                  <c:v>0.8829316347540519</c:v>
                </c:pt>
                <c:pt idx="223">
                  <c:v>0.89455931111213838</c:v>
                </c:pt>
                <c:pt idx="224">
                  <c:v>0.89541035612645348</c:v>
                </c:pt>
                <c:pt idx="225">
                  <c:v>0.88831390771013141</c:v>
                </c:pt>
                <c:pt idx="226">
                  <c:v>0.89854209828630827</c:v>
                </c:pt>
                <c:pt idx="227">
                  <c:v>0.90205367114731994</c:v>
                </c:pt>
                <c:pt idx="228">
                  <c:v>0.89936256890758082</c:v>
                </c:pt>
                <c:pt idx="229">
                  <c:v>0.89840061582239139</c:v>
                </c:pt>
                <c:pt idx="230">
                  <c:v>0.89524676704295691</c:v>
                </c:pt>
                <c:pt idx="231">
                  <c:v>0.90079071405170341</c:v>
                </c:pt>
                <c:pt idx="232">
                  <c:v>0.89537965273272813</c:v>
                </c:pt>
                <c:pt idx="233">
                  <c:v>0.88614188937808025</c:v>
                </c:pt>
                <c:pt idx="234">
                  <c:v>0.90060319498243169</c:v>
                </c:pt>
                <c:pt idx="235">
                  <c:v>0.89660983669785355</c:v>
                </c:pt>
                <c:pt idx="236">
                  <c:v>0.89856389896197086</c:v>
                </c:pt>
                <c:pt idx="237">
                  <c:v>0.89315365401066937</c:v>
                </c:pt>
                <c:pt idx="238">
                  <c:v>0.8004832697562323</c:v>
                </c:pt>
                <c:pt idx="239">
                  <c:v>0.89488683859996421</c:v>
                </c:pt>
                <c:pt idx="240">
                  <c:v>0.8912798984724406</c:v>
                </c:pt>
                <c:pt idx="241">
                  <c:v>0.89705472617624971</c:v>
                </c:pt>
                <c:pt idx="242">
                  <c:v>0.90570130956909334</c:v>
                </c:pt>
                <c:pt idx="243">
                  <c:v>0.89881864723012972</c:v>
                </c:pt>
                <c:pt idx="244">
                  <c:v>0.89517044022128911</c:v>
                </c:pt>
                <c:pt idx="245">
                  <c:v>0.88070147921400244</c:v>
                </c:pt>
                <c:pt idx="246">
                  <c:v>0.89108250825646174</c:v>
                </c:pt>
                <c:pt idx="247">
                  <c:v>0.88820349787056807</c:v>
                </c:pt>
                <c:pt idx="248">
                  <c:v>0.90284453688594291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D-2844-A5AE-648E83F9A221}"/>
            </c:ext>
          </c:extLst>
        </c:ser>
        <c:ser>
          <c:idx val="2"/>
          <c:order val="1"/>
          <c:tx>
            <c:v>Trough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'Select data '!$C$2:$C$300</c:f>
              <c:numCache>
                <c:formatCode>0.00</c:formatCode>
                <c:ptCount val="299"/>
                <c:pt idx="0">
                  <c:v>1.48</c:v>
                </c:pt>
                <c:pt idx="1">
                  <c:v>2.75</c:v>
                </c:pt>
                <c:pt idx="2">
                  <c:v>2.75</c:v>
                </c:pt>
                <c:pt idx="3">
                  <c:v>4.42</c:v>
                </c:pt>
                <c:pt idx="4">
                  <c:v>4.42</c:v>
                </c:pt>
                <c:pt idx="5">
                  <c:v>6.05</c:v>
                </c:pt>
                <c:pt idx="6">
                  <c:v>6.05</c:v>
                </c:pt>
                <c:pt idx="7">
                  <c:v>7.7</c:v>
                </c:pt>
                <c:pt idx="8">
                  <c:v>7.7</c:v>
                </c:pt>
                <c:pt idx="9">
                  <c:v>9.35</c:v>
                </c:pt>
                <c:pt idx="10">
                  <c:v>9.35</c:v>
                </c:pt>
                <c:pt idx="11">
                  <c:v>11</c:v>
                </c:pt>
                <c:pt idx="12">
                  <c:v>11</c:v>
                </c:pt>
                <c:pt idx="13">
                  <c:v>12.65</c:v>
                </c:pt>
                <c:pt idx="14">
                  <c:v>12.65</c:v>
                </c:pt>
                <c:pt idx="15">
                  <c:v>14.3</c:v>
                </c:pt>
                <c:pt idx="16">
                  <c:v>14.3</c:v>
                </c:pt>
                <c:pt idx="17">
                  <c:v>15.95</c:v>
                </c:pt>
                <c:pt idx="18">
                  <c:v>15.95</c:v>
                </c:pt>
                <c:pt idx="19">
                  <c:v>17.600000000000001</c:v>
                </c:pt>
                <c:pt idx="20">
                  <c:v>17.600000000000001</c:v>
                </c:pt>
                <c:pt idx="21">
                  <c:v>19.25</c:v>
                </c:pt>
                <c:pt idx="22">
                  <c:v>19.25</c:v>
                </c:pt>
                <c:pt idx="23">
                  <c:v>20.9</c:v>
                </c:pt>
                <c:pt idx="24">
                  <c:v>20.9</c:v>
                </c:pt>
                <c:pt idx="25">
                  <c:v>22.55</c:v>
                </c:pt>
                <c:pt idx="26">
                  <c:v>22.55</c:v>
                </c:pt>
                <c:pt idx="27">
                  <c:v>24.2</c:v>
                </c:pt>
                <c:pt idx="28">
                  <c:v>24.2</c:v>
                </c:pt>
                <c:pt idx="29">
                  <c:v>25.85</c:v>
                </c:pt>
                <c:pt idx="30">
                  <c:v>25.85</c:v>
                </c:pt>
                <c:pt idx="31">
                  <c:v>27.5</c:v>
                </c:pt>
                <c:pt idx="32">
                  <c:v>27.5</c:v>
                </c:pt>
                <c:pt idx="33">
                  <c:v>29.15</c:v>
                </c:pt>
                <c:pt idx="34">
                  <c:v>29.15</c:v>
                </c:pt>
                <c:pt idx="35">
                  <c:v>30.8</c:v>
                </c:pt>
                <c:pt idx="36">
                  <c:v>30.8</c:v>
                </c:pt>
                <c:pt idx="37">
                  <c:v>32.450000000000003</c:v>
                </c:pt>
                <c:pt idx="38">
                  <c:v>32.450000000000003</c:v>
                </c:pt>
                <c:pt idx="39">
                  <c:v>34.1</c:v>
                </c:pt>
                <c:pt idx="40">
                  <c:v>34.1</c:v>
                </c:pt>
                <c:pt idx="41">
                  <c:v>35.75</c:v>
                </c:pt>
                <c:pt idx="42">
                  <c:v>35.75</c:v>
                </c:pt>
                <c:pt idx="43">
                  <c:v>37.4</c:v>
                </c:pt>
                <c:pt idx="44">
                  <c:v>37.4</c:v>
                </c:pt>
                <c:pt idx="45">
                  <c:v>39.049999999999997</c:v>
                </c:pt>
                <c:pt idx="46">
                  <c:v>39.049999999999997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42.35</c:v>
                </c:pt>
                <c:pt idx="50">
                  <c:v>42.35</c:v>
                </c:pt>
                <c:pt idx="51">
                  <c:v>44</c:v>
                </c:pt>
                <c:pt idx="52">
                  <c:v>44</c:v>
                </c:pt>
                <c:pt idx="53">
                  <c:v>45.65</c:v>
                </c:pt>
                <c:pt idx="54">
                  <c:v>45.65</c:v>
                </c:pt>
                <c:pt idx="55">
                  <c:v>47.3</c:v>
                </c:pt>
                <c:pt idx="56">
                  <c:v>47.3</c:v>
                </c:pt>
                <c:pt idx="57">
                  <c:v>48.95</c:v>
                </c:pt>
                <c:pt idx="58">
                  <c:v>48.95</c:v>
                </c:pt>
                <c:pt idx="59">
                  <c:v>50.6</c:v>
                </c:pt>
                <c:pt idx="60">
                  <c:v>50.6</c:v>
                </c:pt>
                <c:pt idx="61">
                  <c:v>52.25</c:v>
                </c:pt>
                <c:pt idx="62">
                  <c:v>52.25</c:v>
                </c:pt>
                <c:pt idx="63">
                  <c:v>53.9</c:v>
                </c:pt>
                <c:pt idx="64">
                  <c:v>53.9</c:v>
                </c:pt>
                <c:pt idx="65">
                  <c:v>55.55</c:v>
                </c:pt>
                <c:pt idx="66">
                  <c:v>55.55</c:v>
                </c:pt>
                <c:pt idx="67">
                  <c:v>57.2</c:v>
                </c:pt>
                <c:pt idx="68">
                  <c:v>57.2</c:v>
                </c:pt>
                <c:pt idx="69">
                  <c:v>58.85</c:v>
                </c:pt>
                <c:pt idx="70">
                  <c:v>58.85</c:v>
                </c:pt>
                <c:pt idx="71">
                  <c:v>60.5</c:v>
                </c:pt>
                <c:pt idx="72">
                  <c:v>60.5</c:v>
                </c:pt>
                <c:pt idx="73">
                  <c:v>62.15</c:v>
                </c:pt>
                <c:pt idx="74">
                  <c:v>62.15</c:v>
                </c:pt>
                <c:pt idx="75">
                  <c:v>63.8</c:v>
                </c:pt>
                <c:pt idx="76">
                  <c:v>63.8</c:v>
                </c:pt>
                <c:pt idx="77">
                  <c:v>65.45</c:v>
                </c:pt>
                <c:pt idx="78">
                  <c:v>65.45</c:v>
                </c:pt>
                <c:pt idx="79">
                  <c:v>67.09</c:v>
                </c:pt>
                <c:pt idx="80">
                  <c:v>67.09</c:v>
                </c:pt>
                <c:pt idx="81">
                  <c:v>68.75</c:v>
                </c:pt>
                <c:pt idx="82">
                  <c:v>68.75</c:v>
                </c:pt>
                <c:pt idx="83">
                  <c:v>70.400000000000006</c:v>
                </c:pt>
                <c:pt idx="84">
                  <c:v>70.400000000000006</c:v>
                </c:pt>
                <c:pt idx="85">
                  <c:v>72.05</c:v>
                </c:pt>
                <c:pt idx="86">
                  <c:v>72.05</c:v>
                </c:pt>
                <c:pt idx="87">
                  <c:v>73.7</c:v>
                </c:pt>
                <c:pt idx="88">
                  <c:v>73.7</c:v>
                </c:pt>
                <c:pt idx="89">
                  <c:v>75.350000000000051</c:v>
                </c:pt>
                <c:pt idx="90">
                  <c:v>75.350000000000051</c:v>
                </c:pt>
                <c:pt idx="91">
                  <c:v>77.000000000000057</c:v>
                </c:pt>
                <c:pt idx="92">
                  <c:v>77.000000000000057</c:v>
                </c:pt>
                <c:pt idx="93">
                  <c:v>78.62</c:v>
                </c:pt>
                <c:pt idx="94">
                  <c:v>78.62</c:v>
                </c:pt>
                <c:pt idx="95">
                  <c:v>80.3</c:v>
                </c:pt>
                <c:pt idx="96">
                  <c:v>80.3</c:v>
                </c:pt>
                <c:pt idx="97">
                  <c:v>81.95</c:v>
                </c:pt>
                <c:pt idx="98">
                  <c:v>81.95</c:v>
                </c:pt>
                <c:pt idx="99">
                  <c:v>83.600000000000051</c:v>
                </c:pt>
                <c:pt idx="100">
                  <c:v>83.600000000000051</c:v>
                </c:pt>
                <c:pt idx="101">
                  <c:v>85.250000000000057</c:v>
                </c:pt>
                <c:pt idx="102">
                  <c:v>85.250000000000057</c:v>
                </c:pt>
                <c:pt idx="103">
                  <c:v>86.900000000000063</c:v>
                </c:pt>
                <c:pt idx="104">
                  <c:v>86.900000000000063</c:v>
                </c:pt>
                <c:pt idx="105">
                  <c:v>88.550000000000054</c:v>
                </c:pt>
                <c:pt idx="106">
                  <c:v>88.550000000000054</c:v>
                </c:pt>
                <c:pt idx="107">
                  <c:v>90.2</c:v>
                </c:pt>
                <c:pt idx="108">
                  <c:v>90.2</c:v>
                </c:pt>
                <c:pt idx="109">
                  <c:v>91.850000000000051</c:v>
                </c:pt>
                <c:pt idx="110">
                  <c:v>91.850000000000051</c:v>
                </c:pt>
                <c:pt idx="111">
                  <c:v>93.5</c:v>
                </c:pt>
                <c:pt idx="112">
                  <c:v>93.5</c:v>
                </c:pt>
                <c:pt idx="113">
                  <c:v>95.15</c:v>
                </c:pt>
                <c:pt idx="114">
                  <c:v>95.15</c:v>
                </c:pt>
                <c:pt idx="115">
                  <c:v>96.8</c:v>
                </c:pt>
                <c:pt idx="116">
                  <c:v>96.8</c:v>
                </c:pt>
                <c:pt idx="117">
                  <c:v>98.47</c:v>
                </c:pt>
                <c:pt idx="118">
                  <c:v>98.47</c:v>
                </c:pt>
                <c:pt idx="119">
                  <c:v>100.1</c:v>
                </c:pt>
                <c:pt idx="120">
                  <c:v>100.1</c:v>
                </c:pt>
                <c:pt idx="121">
                  <c:v>101.75</c:v>
                </c:pt>
                <c:pt idx="122">
                  <c:v>101.75</c:v>
                </c:pt>
                <c:pt idx="123">
                  <c:v>103.4</c:v>
                </c:pt>
                <c:pt idx="124">
                  <c:v>103.4</c:v>
                </c:pt>
                <c:pt idx="125">
                  <c:v>105.05</c:v>
                </c:pt>
                <c:pt idx="126">
                  <c:v>105.05</c:v>
                </c:pt>
                <c:pt idx="127">
                  <c:v>106.72</c:v>
                </c:pt>
                <c:pt idx="128">
                  <c:v>106.72</c:v>
                </c:pt>
                <c:pt idx="129">
                  <c:v>108.35</c:v>
                </c:pt>
                <c:pt idx="130">
                  <c:v>108.35</c:v>
                </c:pt>
                <c:pt idx="131">
                  <c:v>110</c:v>
                </c:pt>
                <c:pt idx="132">
                  <c:v>110</c:v>
                </c:pt>
                <c:pt idx="133">
                  <c:v>111.65</c:v>
                </c:pt>
                <c:pt idx="134">
                  <c:v>111.65</c:v>
                </c:pt>
                <c:pt idx="135">
                  <c:v>113.3</c:v>
                </c:pt>
                <c:pt idx="136">
                  <c:v>113.3</c:v>
                </c:pt>
                <c:pt idx="137">
                  <c:v>114.95</c:v>
                </c:pt>
                <c:pt idx="138">
                  <c:v>114.95</c:v>
                </c:pt>
                <c:pt idx="139">
                  <c:v>116.6</c:v>
                </c:pt>
                <c:pt idx="140">
                  <c:v>116.6</c:v>
                </c:pt>
                <c:pt idx="141">
                  <c:v>118.25</c:v>
                </c:pt>
                <c:pt idx="142">
                  <c:v>118.25</c:v>
                </c:pt>
                <c:pt idx="143">
                  <c:v>119.9</c:v>
                </c:pt>
                <c:pt idx="144">
                  <c:v>119.9</c:v>
                </c:pt>
                <c:pt idx="145">
                  <c:v>121.55</c:v>
                </c:pt>
                <c:pt idx="146">
                  <c:v>121.55</c:v>
                </c:pt>
                <c:pt idx="147">
                  <c:v>123.2</c:v>
                </c:pt>
                <c:pt idx="148">
                  <c:v>123.2</c:v>
                </c:pt>
                <c:pt idx="149">
                  <c:v>124.85</c:v>
                </c:pt>
                <c:pt idx="150">
                  <c:v>124.85</c:v>
                </c:pt>
                <c:pt idx="151">
                  <c:v>126.5</c:v>
                </c:pt>
                <c:pt idx="152">
                  <c:v>126.5</c:v>
                </c:pt>
                <c:pt idx="153">
                  <c:v>128.15</c:v>
                </c:pt>
                <c:pt idx="154">
                  <c:v>128.15</c:v>
                </c:pt>
                <c:pt idx="155">
                  <c:v>129.80000000000001</c:v>
                </c:pt>
                <c:pt idx="156">
                  <c:v>129.80000000000001</c:v>
                </c:pt>
                <c:pt idx="157">
                  <c:v>131.44999999999999</c:v>
                </c:pt>
                <c:pt idx="158">
                  <c:v>131.44999999999999</c:v>
                </c:pt>
                <c:pt idx="159">
                  <c:v>133.1</c:v>
                </c:pt>
                <c:pt idx="160">
                  <c:v>133.1</c:v>
                </c:pt>
                <c:pt idx="161">
                  <c:v>134.75</c:v>
                </c:pt>
                <c:pt idx="162">
                  <c:v>134.75</c:v>
                </c:pt>
                <c:pt idx="163">
                  <c:v>136.4</c:v>
                </c:pt>
                <c:pt idx="164">
                  <c:v>136.4</c:v>
                </c:pt>
                <c:pt idx="165">
                  <c:v>138.05000000000001</c:v>
                </c:pt>
                <c:pt idx="166">
                  <c:v>138.05000000000001</c:v>
                </c:pt>
                <c:pt idx="167">
                  <c:v>140.5</c:v>
                </c:pt>
                <c:pt idx="168">
                  <c:v>140.5</c:v>
                </c:pt>
                <c:pt idx="169">
                  <c:v>141.5</c:v>
                </c:pt>
              </c:numCache>
            </c:numRef>
          </c:xVal>
          <c:yVal>
            <c:numRef>
              <c:f>'Select data '!$D$2:$D$300</c:f>
              <c:numCache>
                <c:formatCode>0.000</c:formatCode>
                <c:ptCount val="299"/>
                <c:pt idx="0">
                  <c:v>0.34596769254106868</c:v>
                </c:pt>
                <c:pt idx="1">
                  <c:v>0.34596769254106868</c:v>
                </c:pt>
                <c:pt idx="2">
                  <c:v>0.37614930003244756</c:v>
                </c:pt>
                <c:pt idx="3">
                  <c:v>0.37614930003244756</c:v>
                </c:pt>
                <c:pt idx="4">
                  <c:v>0.4100193581667228</c:v>
                </c:pt>
                <c:pt idx="5">
                  <c:v>0.4100193581667228</c:v>
                </c:pt>
                <c:pt idx="6">
                  <c:v>0.426167783045513</c:v>
                </c:pt>
                <c:pt idx="7">
                  <c:v>0.426167783045513</c:v>
                </c:pt>
                <c:pt idx="8">
                  <c:v>0.46641620142291484</c:v>
                </c:pt>
                <c:pt idx="9">
                  <c:v>0.46641620142291484</c:v>
                </c:pt>
                <c:pt idx="10">
                  <c:v>0.48745488449670771</c:v>
                </c:pt>
                <c:pt idx="11">
                  <c:v>0.48745488449670771</c:v>
                </c:pt>
                <c:pt idx="12">
                  <c:v>0.49245690909077799</c:v>
                </c:pt>
                <c:pt idx="13">
                  <c:v>0.49245690909077799</c:v>
                </c:pt>
                <c:pt idx="14">
                  <c:v>0.5238775170990323</c:v>
                </c:pt>
                <c:pt idx="15">
                  <c:v>0.5238775170990323</c:v>
                </c:pt>
                <c:pt idx="16">
                  <c:v>0.53420082515497036</c:v>
                </c:pt>
                <c:pt idx="17">
                  <c:v>0.53420082515497036</c:v>
                </c:pt>
                <c:pt idx="18">
                  <c:v>0.54689732476844688</c:v>
                </c:pt>
                <c:pt idx="19">
                  <c:v>0.54689732476844688</c:v>
                </c:pt>
                <c:pt idx="20">
                  <c:v>0.55994237898539401</c:v>
                </c:pt>
                <c:pt idx="21">
                  <c:v>0.55994237898539401</c:v>
                </c:pt>
                <c:pt idx="22">
                  <c:v>0.57141016352273255</c:v>
                </c:pt>
                <c:pt idx="23">
                  <c:v>0.57141016352273255</c:v>
                </c:pt>
                <c:pt idx="24">
                  <c:v>0.5803559091412217</c:v>
                </c:pt>
                <c:pt idx="25">
                  <c:v>0.5803559091412217</c:v>
                </c:pt>
                <c:pt idx="26">
                  <c:v>0.59448867595012633</c:v>
                </c:pt>
                <c:pt idx="27">
                  <c:v>0.59448867595012633</c:v>
                </c:pt>
                <c:pt idx="28">
                  <c:v>0.60671536783817259</c:v>
                </c:pt>
                <c:pt idx="29">
                  <c:v>0.60671536783817259</c:v>
                </c:pt>
                <c:pt idx="30">
                  <c:v>0.61884998284009718</c:v>
                </c:pt>
                <c:pt idx="31">
                  <c:v>0.61884998284009718</c:v>
                </c:pt>
                <c:pt idx="32">
                  <c:v>0.62650853706625997</c:v>
                </c:pt>
                <c:pt idx="33">
                  <c:v>0.62650853706625997</c:v>
                </c:pt>
                <c:pt idx="34">
                  <c:v>0.63774887991159468</c:v>
                </c:pt>
                <c:pt idx="35">
                  <c:v>0.63774887991159468</c:v>
                </c:pt>
                <c:pt idx="36">
                  <c:v>0.64811466816833618</c:v>
                </c:pt>
                <c:pt idx="37">
                  <c:v>0.64811466816833618</c:v>
                </c:pt>
                <c:pt idx="38">
                  <c:v>0.65616726386258717</c:v>
                </c:pt>
                <c:pt idx="39">
                  <c:v>0.65616726386258717</c:v>
                </c:pt>
                <c:pt idx="40">
                  <c:v>0.66446276491849243</c:v>
                </c:pt>
                <c:pt idx="41">
                  <c:v>0.66446276491849243</c:v>
                </c:pt>
                <c:pt idx="42">
                  <c:v>0.67681956180999758</c:v>
                </c:pt>
                <c:pt idx="43">
                  <c:v>0.67681956180999758</c:v>
                </c:pt>
                <c:pt idx="44">
                  <c:v>0.6816137579796947</c:v>
                </c:pt>
                <c:pt idx="45">
                  <c:v>0.6816137579796947</c:v>
                </c:pt>
                <c:pt idx="46">
                  <c:v>0.69503591298397327</c:v>
                </c:pt>
                <c:pt idx="47">
                  <c:v>0.69503591298397327</c:v>
                </c:pt>
                <c:pt idx="48">
                  <c:v>0.69942263531918059</c:v>
                </c:pt>
                <c:pt idx="49">
                  <c:v>0.69942263531918059</c:v>
                </c:pt>
                <c:pt idx="50">
                  <c:v>0.70931203107732366</c:v>
                </c:pt>
                <c:pt idx="51">
                  <c:v>0.70931203107732366</c:v>
                </c:pt>
                <c:pt idx="52">
                  <c:v>0.71668585176017963</c:v>
                </c:pt>
                <c:pt idx="53">
                  <c:v>0.71668585176017963</c:v>
                </c:pt>
                <c:pt idx="54">
                  <c:v>0.72623182469567438</c:v>
                </c:pt>
                <c:pt idx="55">
                  <c:v>0.72623182469567438</c:v>
                </c:pt>
                <c:pt idx="56">
                  <c:v>0.73399402620667442</c:v>
                </c:pt>
                <c:pt idx="57">
                  <c:v>0.73399402620667442</c:v>
                </c:pt>
                <c:pt idx="58">
                  <c:v>0.73948203903391241</c:v>
                </c:pt>
                <c:pt idx="59">
                  <c:v>0.73948203903391241</c:v>
                </c:pt>
                <c:pt idx="60">
                  <c:v>0.7479748203986889</c:v>
                </c:pt>
                <c:pt idx="61">
                  <c:v>0.7479748203986889</c:v>
                </c:pt>
                <c:pt idx="62">
                  <c:v>0.75303446157603759</c:v>
                </c:pt>
                <c:pt idx="63">
                  <c:v>0.75303446157603759</c:v>
                </c:pt>
                <c:pt idx="64">
                  <c:v>0.75894712420700916</c:v>
                </c:pt>
                <c:pt idx="65">
                  <c:v>0.75894712420700916</c:v>
                </c:pt>
                <c:pt idx="66">
                  <c:v>0.76442848437684618</c:v>
                </c:pt>
                <c:pt idx="67">
                  <c:v>0.76442848437684618</c:v>
                </c:pt>
                <c:pt idx="68">
                  <c:v>0.77654135348403508</c:v>
                </c:pt>
                <c:pt idx="69">
                  <c:v>0.77654135348403508</c:v>
                </c:pt>
                <c:pt idx="70">
                  <c:v>0.77601744389915195</c:v>
                </c:pt>
                <c:pt idx="71">
                  <c:v>0.77601744389915195</c:v>
                </c:pt>
                <c:pt idx="72">
                  <c:v>0.78416615848901416</c:v>
                </c:pt>
                <c:pt idx="73">
                  <c:v>0.78416615848901416</c:v>
                </c:pt>
                <c:pt idx="74">
                  <c:v>0.79158847783152242</c:v>
                </c:pt>
                <c:pt idx="75">
                  <c:v>0.79158847783152242</c:v>
                </c:pt>
                <c:pt idx="76">
                  <c:v>0.79768435848234132</c:v>
                </c:pt>
                <c:pt idx="77">
                  <c:v>0.79768435848234132</c:v>
                </c:pt>
                <c:pt idx="78">
                  <c:v>0.80706888119976683</c:v>
                </c:pt>
                <c:pt idx="79">
                  <c:v>0.80706888119976683</c:v>
                </c:pt>
                <c:pt idx="80">
                  <c:v>0.81348724184398113</c:v>
                </c:pt>
                <c:pt idx="81">
                  <c:v>0.81348724184398113</c:v>
                </c:pt>
                <c:pt idx="82">
                  <c:v>0.81371349696228701</c:v>
                </c:pt>
                <c:pt idx="83">
                  <c:v>0.81371349696228701</c:v>
                </c:pt>
                <c:pt idx="84">
                  <c:v>0.82091723012979312</c:v>
                </c:pt>
                <c:pt idx="85">
                  <c:v>0.82091723012979312</c:v>
                </c:pt>
                <c:pt idx="86">
                  <c:v>0.82715842366512449</c:v>
                </c:pt>
                <c:pt idx="87">
                  <c:v>0.82715842366512449</c:v>
                </c:pt>
                <c:pt idx="88">
                  <c:v>0.83424337281774319</c:v>
                </c:pt>
                <c:pt idx="89">
                  <c:v>0.83424337281774319</c:v>
                </c:pt>
                <c:pt idx="90">
                  <c:v>0.83836676806461718</c:v>
                </c:pt>
                <c:pt idx="91">
                  <c:v>0.83836676806461718</c:v>
                </c:pt>
                <c:pt idx="92">
                  <c:v>0.84217190986700885</c:v>
                </c:pt>
                <c:pt idx="93">
                  <c:v>0.84217190986700885</c:v>
                </c:pt>
                <c:pt idx="94">
                  <c:v>0.84771441728509567</c:v>
                </c:pt>
                <c:pt idx="95">
                  <c:v>0.84771441728509567</c:v>
                </c:pt>
                <c:pt idx="96">
                  <c:v>0.84923426068258889</c:v>
                </c:pt>
                <c:pt idx="97">
                  <c:v>0.84923426068258889</c:v>
                </c:pt>
                <c:pt idx="98">
                  <c:v>0.85552295549955082</c:v>
                </c:pt>
                <c:pt idx="99">
                  <c:v>0.85552295549955082</c:v>
                </c:pt>
                <c:pt idx="100">
                  <c:v>0.85668177758050357</c:v>
                </c:pt>
                <c:pt idx="101">
                  <c:v>0.85668177758050357</c:v>
                </c:pt>
                <c:pt idx="102">
                  <c:v>0.8590551877767153</c:v>
                </c:pt>
                <c:pt idx="103">
                  <c:v>0.8590551877767153</c:v>
                </c:pt>
                <c:pt idx="104">
                  <c:v>0.86225020869485414</c:v>
                </c:pt>
                <c:pt idx="105">
                  <c:v>0.86225020869485414</c:v>
                </c:pt>
                <c:pt idx="106">
                  <c:v>0.86651366110517514</c:v>
                </c:pt>
                <c:pt idx="107">
                  <c:v>0.86651366110517514</c:v>
                </c:pt>
                <c:pt idx="108">
                  <c:v>0.86569473441232536</c:v>
                </c:pt>
                <c:pt idx="109">
                  <c:v>0.86569473441232536</c:v>
                </c:pt>
                <c:pt idx="110">
                  <c:v>0.86875067336033862</c:v>
                </c:pt>
                <c:pt idx="111">
                  <c:v>0.86875067336033862</c:v>
                </c:pt>
                <c:pt idx="112">
                  <c:v>0.8714591265406183</c:v>
                </c:pt>
                <c:pt idx="113">
                  <c:v>0.8714591265406183</c:v>
                </c:pt>
                <c:pt idx="114">
                  <c:v>0.87589659679757481</c:v>
                </c:pt>
                <c:pt idx="115">
                  <c:v>0.87589659679757481</c:v>
                </c:pt>
                <c:pt idx="116">
                  <c:v>0.87696630543326337</c:v>
                </c:pt>
                <c:pt idx="117">
                  <c:v>0.87696630543326337</c:v>
                </c:pt>
                <c:pt idx="118">
                  <c:v>0.87619739329423973</c:v>
                </c:pt>
                <c:pt idx="119">
                  <c:v>0.87619739329423973</c:v>
                </c:pt>
                <c:pt idx="120">
                  <c:v>0.87566905564836195</c:v>
                </c:pt>
                <c:pt idx="121">
                  <c:v>0.87566905564836195</c:v>
                </c:pt>
                <c:pt idx="122">
                  <c:v>0.87636841006671062</c:v>
                </c:pt>
                <c:pt idx="123">
                  <c:v>0.87636841006671062</c:v>
                </c:pt>
                <c:pt idx="124">
                  <c:v>0.88004492465050377</c:v>
                </c:pt>
                <c:pt idx="125">
                  <c:v>0.88004492465050377</c:v>
                </c:pt>
                <c:pt idx="126">
                  <c:v>0.87543561235315426</c:v>
                </c:pt>
                <c:pt idx="127">
                  <c:v>0.87543561235315426</c:v>
                </c:pt>
                <c:pt idx="128">
                  <c:v>0.88731894797604438</c:v>
                </c:pt>
                <c:pt idx="129">
                  <c:v>0.88731894797604438</c:v>
                </c:pt>
                <c:pt idx="130">
                  <c:v>0.88675587204550255</c:v>
                </c:pt>
                <c:pt idx="131">
                  <c:v>0.88675587204550255</c:v>
                </c:pt>
                <c:pt idx="132">
                  <c:v>0.88788204307286123</c:v>
                </c:pt>
                <c:pt idx="133">
                  <c:v>0.88788204307286123</c:v>
                </c:pt>
                <c:pt idx="134">
                  <c:v>0.89078957361279942</c:v>
                </c:pt>
                <c:pt idx="135">
                  <c:v>0.89078957361279942</c:v>
                </c:pt>
                <c:pt idx="136">
                  <c:v>0.88945856129654943</c:v>
                </c:pt>
                <c:pt idx="137">
                  <c:v>0.88945856129654943</c:v>
                </c:pt>
                <c:pt idx="138">
                  <c:v>0.89208909255264524</c:v>
                </c:pt>
                <c:pt idx="139">
                  <c:v>0.89208909255264524</c:v>
                </c:pt>
                <c:pt idx="140">
                  <c:v>0.89000523115715935</c:v>
                </c:pt>
                <c:pt idx="141">
                  <c:v>0.89000523115715935</c:v>
                </c:pt>
                <c:pt idx="142">
                  <c:v>0.89792662404384394</c:v>
                </c:pt>
                <c:pt idx="143">
                  <c:v>0.89792662404384394</c:v>
                </c:pt>
                <c:pt idx="144">
                  <c:v>0.8917468395208773</c:v>
                </c:pt>
                <c:pt idx="145">
                  <c:v>0.8917468395208773</c:v>
                </c:pt>
                <c:pt idx="146">
                  <c:v>0.89194417497865075</c:v>
                </c:pt>
                <c:pt idx="147">
                  <c:v>0.89194417497865075</c:v>
                </c:pt>
                <c:pt idx="148">
                  <c:v>0.89559998033550148</c:v>
                </c:pt>
                <c:pt idx="149">
                  <c:v>0.89559998033550148</c:v>
                </c:pt>
                <c:pt idx="150">
                  <c:v>0.88572486145189699</c:v>
                </c:pt>
                <c:pt idx="151">
                  <c:v>0.88572486145189699</c:v>
                </c:pt>
                <c:pt idx="152">
                  <c:v>0.89627314656049728</c:v>
                </c:pt>
                <c:pt idx="153">
                  <c:v>0.89627314656049728</c:v>
                </c:pt>
                <c:pt idx="154">
                  <c:v>0.89868122171065734</c:v>
                </c:pt>
                <c:pt idx="155">
                  <c:v>0.89868122171065734</c:v>
                </c:pt>
                <c:pt idx="156">
                  <c:v>0.89815486740705919</c:v>
                </c:pt>
                <c:pt idx="157">
                  <c:v>0.89815486740705919</c:v>
                </c:pt>
                <c:pt idx="158">
                  <c:v>0.89816197277681764</c:v>
                </c:pt>
                <c:pt idx="159">
                  <c:v>0.89816197277681764</c:v>
                </c:pt>
                <c:pt idx="160">
                  <c:v>0.89169769013803013</c:v>
                </c:pt>
                <c:pt idx="161">
                  <c:v>0.89169769013803013</c:v>
                </c:pt>
                <c:pt idx="162">
                  <c:v>0.89458959484966349</c:v>
                </c:pt>
                <c:pt idx="163">
                  <c:v>0.89458959484966349</c:v>
                </c:pt>
                <c:pt idx="164">
                  <c:v>0.90190203776594613</c:v>
                </c:pt>
                <c:pt idx="165">
                  <c:v>0.90190203776594613</c:v>
                </c:pt>
                <c:pt idx="166">
                  <c:v>0.8920525239970164</c:v>
                </c:pt>
                <c:pt idx="167">
                  <c:v>0.8920525239970164</c:v>
                </c:pt>
                <c:pt idx="168">
                  <c:v>0.90284539903969663</c:v>
                </c:pt>
                <c:pt idx="169">
                  <c:v>0.90284539903969663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D-2844-A5AE-648E83F9A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82752"/>
        <c:axId val="1"/>
      </c:scatterChart>
      <c:valAx>
        <c:axId val="1613882752"/>
        <c:scaling>
          <c:orientation val="minMax"/>
          <c:max val="1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ptos Narrow"/>
                    <a:ea typeface="Aptos Narrow"/>
                    <a:cs typeface="Aptos Narrow"/>
                  </a:defRPr>
                </a:pPr>
                <a:r>
                  <a:rPr lang="en-US"/>
                  <a:t>Depth, m</a:t>
                </a:r>
              </a:p>
            </c:rich>
          </c:tx>
          <c:layout>
            <c:manualLayout>
              <c:xMode val="edge"/>
              <c:yMode val="edge"/>
              <c:x val="0.45333333333333331"/>
              <c:y val="0.9346405228758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10"/>
      </c:valAx>
      <c:valAx>
        <c:axId val="1"/>
        <c:scaling>
          <c:orientation val="minMax"/>
          <c:min val="0.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ptos Narrow"/>
                    <a:ea typeface="Aptos Narrow"/>
                    <a:cs typeface="Aptos Narrow"/>
                  </a:defRPr>
                </a:pPr>
                <a:r>
                  <a:rPr lang="en-US"/>
                  <a:t>Density, g/cm3</a:t>
                </a:r>
              </a:p>
            </c:rich>
          </c:tx>
          <c:layout>
            <c:manualLayout>
              <c:xMode val="edge"/>
              <c:yMode val="edge"/>
              <c:x val="0"/>
              <c:y val="0.4183006535947712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1613882752"/>
        <c:crosses val="autoZero"/>
        <c:crossBetween val="midCat"/>
        <c:majorUnit val="0.1"/>
        <c:min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333333333333332"/>
          <c:y val="0.69281045751633985"/>
          <c:w val="0.13037037037037036"/>
          <c:h val="8.4967320261437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ptos Narrow"/>
          <a:ea typeface="Aptos Narrow"/>
          <a:cs typeface="Aptos Narrow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77498651007476E-2"/>
          <c:y val="5.6873831147135526E-2"/>
          <c:w val="0.91420726412473596"/>
          <c:h val="0.891023354638456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906160"/>
        <c:axId val="1"/>
      </c:barChart>
      <c:catAx>
        <c:axId val="1613906160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1613906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ptos Narrow"/>
          <a:ea typeface="Aptos Narrow"/>
          <a:cs typeface="Aptos Narrow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S2 Density</a:t>
            </a:r>
          </a:p>
        </c:rich>
      </c:tx>
      <c:layout>
        <c:manualLayout>
          <c:xMode val="edge"/>
          <c:yMode val="edge"/>
          <c:x val="0.4622222222222222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333333333333338E-2"/>
          <c:y val="0.11328976034858387"/>
          <c:w val="0.88"/>
          <c:h val="0.78213507625272327"/>
        </c:manualLayout>
      </c:layout>
      <c:scatterChart>
        <c:scatterStyle val="lineMarker"/>
        <c:varyColors val="0"/>
        <c:ser>
          <c:idx val="0"/>
          <c:order val="0"/>
          <c:tx>
            <c:v>Segment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'Select data '!$A$2:$A$250</c:f>
              <c:numCache>
                <c:formatCode>0.00</c:formatCode>
                <c:ptCount val="249"/>
                <c:pt idx="0">
                  <c:v>1.79</c:v>
                </c:pt>
                <c:pt idx="1">
                  <c:v>2.4249999999999998</c:v>
                </c:pt>
                <c:pt idx="2">
                  <c:v>2.9065000000000003</c:v>
                </c:pt>
                <c:pt idx="3">
                  <c:v>3.2665000000000002</c:v>
                </c:pt>
                <c:pt idx="4">
                  <c:v>3.7215000000000003</c:v>
                </c:pt>
                <c:pt idx="5">
                  <c:v>4.1965000000000003</c:v>
                </c:pt>
                <c:pt idx="6">
                  <c:v>4.54</c:v>
                </c:pt>
                <c:pt idx="7">
                  <c:v>5.12</c:v>
                </c:pt>
                <c:pt idx="8">
                  <c:v>5.8150000000000004</c:v>
                </c:pt>
                <c:pt idx="9">
                  <c:v>6.3250000000000002</c:v>
                </c:pt>
                <c:pt idx="10">
                  <c:v>6.93</c:v>
                </c:pt>
                <c:pt idx="11">
                  <c:v>7.48</c:v>
                </c:pt>
                <c:pt idx="12">
                  <c:v>7.8975</c:v>
                </c:pt>
                <c:pt idx="13">
                  <c:v>8.2074999999999996</c:v>
                </c:pt>
                <c:pt idx="14">
                  <c:v>8.49</c:v>
                </c:pt>
                <c:pt idx="15">
                  <c:v>8.9324999999999992</c:v>
                </c:pt>
                <c:pt idx="16">
                  <c:v>9.2774999999999999</c:v>
                </c:pt>
                <c:pt idx="17">
                  <c:v>9.7249999999999996</c:v>
                </c:pt>
                <c:pt idx="18">
                  <c:v>10.55</c:v>
                </c:pt>
                <c:pt idx="19">
                  <c:v>11.255000000000001</c:v>
                </c:pt>
                <c:pt idx="20">
                  <c:v>11.805</c:v>
                </c:pt>
                <c:pt idx="21">
                  <c:v>12.375</c:v>
                </c:pt>
                <c:pt idx="22">
                  <c:v>12.785</c:v>
                </c:pt>
                <c:pt idx="23">
                  <c:v>13.335000000000001</c:v>
                </c:pt>
                <c:pt idx="24">
                  <c:v>13.965</c:v>
                </c:pt>
                <c:pt idx="25">
                  <c:v>14.24</c:v>
                </c:pt>
                <c:pt idx="26">
                  <c:v>14.574999999999999</c:v>
                </c:pt>
                <c:pt idx="27">
                  <c:v>15.145</c:v>
                </c:pt>
                <c:pt idx="28">
                  <c:v>15.695</c:v>
                </c:pt>
                <c:pt idx="29">
                  <c:v>16.305</c:v>
                </c:pt>
                <c:pt idx="30">
                  <c:v>17.13</c:v>
                </c:pt>
                <c:pt idx="31">
                  <c:v>17.695</c:v>
                </c:pt>
                <c:pt idx="32">
                  <c:v>18.245000000000001</c:v>
                </c:pt>
                <c:pt idx="33">
                  <c:v>18.876000000000005</c:v>
                </c:pt>
                <c:pt idx="34">
                  <c:v>19.151000000000003</c:v>
                </c:pt>
                <c:pt idx="35">
                  <c:v>19.739999999999998</c:v>
                </c:pt>
                <c:pt idx="36">
                  <c:v>20.565000000000001</c:v>
                </c:pt>
                <c:pt idx="37">
                  <c:v>21.164999999999999</c:v>
                </c:pt>
                <c:pt idx="38">
                  <c:v>21.715</c:v>
                </c:pt>
                <c:pt idx="39">
                  <c:v>22.274999999999999</c:v>
                </c:pt>
                <c:pt idx="40">
                  <c:v>22.614999999999998</c:v>
                </c:pt>
                <c:pt idx="41">
                  <c:v>22.89</c:v>
                </c:pt>
                <c:pt idx="42">
                  <c:v>23.475000000000001</c:v>
                </c:pt>
                <c:pt idx="43">
                  <c:v>24.024999999999999</c:v>
                </c:pt>
                <c:pt idx="44">
                  <c:v>24.58</c:v>
                </c:pt>
                <c:pt idx="45">
                  <c:v>25.199000000000012</c:v>
                </c:pt>
                <c:pt idx="46">
                  <c:v>25.644000000000005</c:v>
                </c:pt>
                <c:pt idx="47">
                  <c:v>26.04</c:v>
                </c:pt>
                <c:pt idx="48">
                  <c:v>26.59</c:v>
                </c:pt>
                <c:pt idx="49">
                  <c:v>27.17550000000001</c:v>
                </c:pt>
                <c:pt idx="50">
                  <c:v>27.450500000000005</c:v>
                </c:pt>
                <c:pt idx="51">
                  <c:v>27.632000000000012</c:v>
                </c:pt>
                <c:pt idx="52">
                  <c:v>27.939500000000002</c:v>
                </c:pt>
                <c:pt idx="53">
                  <c:v>28.307500000000001</c:v>
                </c:pt>
                <c:pt idx="54">
                  <c:v>28.714500000000008</c:v>
                </c:pt>
                <c:pt idx="55">
                  <c:v>29.039500000000004</c:v>
                </c:pt>
                <c:pt idx="56">
                  <c:v>29.38</c:v>
                </c:pt>
                <c:pt idx="57">
                  <c:v>29.93</c:v>
                </c:pt>
                <c:pt idx="58">
                  <c:v>30.524999999999999</c:v>
                </c:pt>
                <c:pt idx="59">
                  <c:v>31.074999999999999</c:v>
                </c:pt>
                <c:pt idx="60">
                  <c:v>31.67</c:v>
                </c:pt>
                <c:pt idx="61">
                  <c:v>32.22</c:v>
                </c:pt>
                <c:pt idx="62">
                  <c:v>32.76</c:v>
                </c:pt>
                <c:pt idx="63">
                  <c:v>33.585000000000001</c:v>
                </c:pt>
                <c:pt idx="64">
                  <c:v>34.375</c:v>
                </c:pt>
                <c:pt idx="65">
                  <c:v>34.984999999999999</c:v>
                </c:pt>
                <c:pt idx="66">
                  <c:v>35.534999999999997</c:v>
                </c:pt>
                <c:pt idx="67">
                  <c:v>36.094999999999999</c:v>
                </c:pt>
                <c:pt idx="68">
                  <c:v>36.707500000000003</c:v>
                </c:pt>
                <c:pt idx="69">
                  <c:v>37.1875</c:v>
                </c:pt>
                <c:pt idx="70">
                  <c:v>37.475000000000001</c:v>
                </c:pt>
                <c:pt idx="71">
                  <c:v>38.024999999999999</c:v>
                </c:pt>
                <c:pt idx="72">
                  <c:v>38.591999999999999</c:v>
                </c:pt>
                <c:pt idx="73">
                  <c:v>38.866999999999997</c:v>
                </c:pt>
                <c:pt idx="74">
                  <c:v>39.414999999999999</c:v>
                </c:pt>
                <c:pt idx="75">
                  <c:v>40.24</c:v>
                </c:pt>
                <c:pt idx="76">
                  <c:v>40.844999999999999</c:v>
                </c:pt>
                <c:pt idx="77">
                  <c:v>41.395000000000003</c:v>
                </c:pt>
                <c:pt idx="78">
                  <c:v>41.977499999999999</c:v>
                </c:pt>
                <c:pt idx="79">
                  <c:v>42.252499999999998</c:v>
                </c:pt>
                <c:pt idx="80">
                  <c:v>42.784999999999997</c:v>
                </c:pt>
                <c:pt idx="81">
                  <c:v>43.61</c:v>
                </c:pt>
                <c:pt idx="82">
                  <c:v>44.21</c:v>
                </c:pt>
                <c:pt idx="83">
                  <c:v>44.76</c:v>
                </c:pt>
                <c:pt idx="84">
                  <c:v>45.375</c:v>
                </c:pt>
                <c:pt idx="85">
                  <c:v>46.13</c:v>
                </c:pt>
                <c:pt idx="86">
                  <c:v>46.954999999999998</c:v>
                </c:pt>
                <c:pt idx="87">
                  <c:v>47.494999999999997</c:v>
                </c:pt>
                <c:pt idx="88">
                  <c:v>48.045000000000002</c:v>
                </c:pt>
                <c:pt idx="89">
                  <c:v>48.674999999999997</c:v>
                </c:pt>
                <c:pt idx="90">
                  <c:v>49.44</c:v>
                </c:pt>
                <c:pt idx="91">
                  <c:v>50.265000000000001</c:v>
                </c:pt>
                <c:pt idx="92">
                  <c:v>50.81</c:v>
                </c:pt>
                <c:pt idx="93">
                  <c:v>51.36</c:v>
                </c:pt>
                <c:pt idx="94">
                  <c:v>51.975000000000001</c:v>
                </c:pt>
                <c:pt idx="95">
                  <c:v>52.71</c:v>
                </c:pt>
                <c:pt idx="96">
                  <c:v>53.534999999999997</c:v>
                </c:pt>
                <c:pt idx="97">
                  <c:v>54.064999999999998</c:v>
                </c:pt>
                <c:pt idx="98">
                  <c:v>54.615000000000002</c:v>
                </c:pt>
                <c:pt idx="99">
                  <c:v>55.168499999999987</c:v>
                </c:pt>
                <c:pt idx="100">
                  <c:v>55.443499999999993</c:v>
                </c:pt>
                <c:pt idx="101">
                  <c:v>55.99</c:v>
                </c:pt>
                <c:pt idx="102">
                  <c:v>56.814999999999998</c:v>
                </c:pt>
                <c:pt idx="103">
                  <c:v>57.359499999999997</c:v>
                </c:pt>
                <c:pt idx="104">
                  <c:v>57.764499999999998</c:v>
                </c:pt>
                <c:pt idx="105">
                  <c:v>58.43</c:v>
                </c:pt>
                <c:pt idx="106">
                  <c:v>59.31</c:v>
                </c:pt>
                <c:pt idx="107">
                  <c:v>60.134999999999998</c:v>
                </c:pt>
                <c:pt idx="108">
                  <c:v>61.05</c:v>
                </c:pt>
                <c:pt idx="109">
                  <c:v>61.875</c:v>
                </c:pt>
                <c:pt idx="110">
                  <c:v>62.465000000000003</c:v>
                </c:pt>
                <c:pt idx="111">
                  <c:v>63.29</c:v>
                </c:pt>
                <c:pt idx="112">
                  <c:v>64.075000000000003</c:v>
                </c:pt>
                <c:pt idx="113">
                  <c:v>64.630500000000012</c:v>
                </c:pt>
                <c:pt idx="114">
                  <c:v>65.180500000000009</c:v>
                </c:pt>
                <c:pt idx="115">
                  <c:v>65.745000000000005</c:v>
                </c:pt>
                <c:pt idx="116">
                  <c:v>66.295000000000002</c:v>
                </c:pt>
                <c:pt idx="117">
                  <c:v>66.819999999999993</c:v>
                </c:pt>
                <c:pt idx="118">
                  <c:v>67.37</c:v>
                </c:pt>
                <c:pt idx="119">
                  <c:v>67.91</c:v>
                </c:pt>
                <c:pt idx="120">
                  <c:v>68.459999999999994</c:v>
                </c:pt>
                <c:pt idx="121">
                  <c:v>68.989999999999995</c:v>
                </c:pt>
                <c:pt idx="122">
                  <c:v>69.540000000000006</c:v>
                </c:pt>
                <c:pt idx="123">
                  <c:v>70.125</c:v>
                </c:pt>
                <c:pt idx="124">
                  <c:v>70.674999999999997</c:v>
                </c:pt>
                <c:pt idx="125">
                  <c:v>71.174999999999997</c:v>
                </c:pt>
                <c:pt idx="126">
                  <c:v>71.724999999999994</c:v>
                </c:pt>
                <c:pt idx="127">
                  <c:v>72.275000000000006</c:v>
                </c:pt>
                <c:pt idx="128">
                  <c:v>72.825000000000003</c:v>
                </c:pt>
                <c:pt idx="129">
                  <c:v>73.424999999999997</c:v>
                </c:pt>
                <c:pt idx="130">
                  <c:v>74.075000000000003</c:v>
                </c:pt>
                <c:pt idx="131">
                  <c:v>74.900000000000006</c:v>
                </c:pt>
                <c:pt idx="132">
                  <c:v>75.425000000000054</c:v>
                </c:pt>
                <c:pt idx="133">
                  <c:v>75.975000000000051</c:v>
                </c:pt>
                <c:pt idx="134">
                  <c:v>76.725000000000051</c:v>
                </c:pt>
                <c:pt idx="135">
                  <c:v>77.290000000000006</c:v>
                </c:pt>
                <c:pt idx="136">
                  <c:v>77.84000000000006</c:v>
                </c:pt>
                <c:pt idx="137">
                  <c:v>78.36</c:v>
                </c:pt>
                <c:pt idx="138">
                  <c:v>78.91</c:v>
                </c:pt>
                <c:pt idx="139">
                  <c:v>79.435000000000002</c:v>
                </c:pt>
                <c:pt idx="140">
                  <c:v>79.984999999999999</c:v>
                </c:pt>
                <c:pt idx="141">
                  <c:v>80.515000000000001</c:v>
                </c:pt>
                <c:pt idx="142">
                  <c:v>81.064999999999998</c:v>
                </c:pt>
                <c:pt idx="143">
                  <c:v>81.587500000000006</c:v>
                </c:pt>
                <c:pt idx="144">
                  <c:v>81.862499999999997</c:v>
                </c:pt>
                <c:pt idx="145">
                  <c:v>82.38</c:v>
                </c:pt>
                <c:pt idx="146">
                  <c:v>83.204999999999998</c:v>
                </c:pt>
                <c:pt idx="147">
                  <c:v>83.730000000000047</c:v>
                </c:pt>
                <c:pt idx="148">
                  <c:v>84.280000000000058</c:v>
                </c:pt>
                <c:pt idx="149">
                  <c:v>84.815500000000057</c:v>
                </c:pt>
                <c:pt idx="150">
                  <c:v>85.090500000000048</c:v>
                </c:pt>
                <c:pt idx="151">
                  <c:v>85.615000000000066</c:v>
                </c:pt>
                <c:pt idx="152">
                  <c:v>86.440000000000055</c:v>
                </c:pt>
                <c:pt idx="153">
                  <c:v>86.96500000000006</c:v>
                </c:pt>
                <c:pt idx="154">
                  <c:v>87.515000000000057</c:v>
                </c:pt>
                <c:pt idx="155">
                  <c:v>88.275000000000063</c:v>
                </c:pt>
                <c:pt idx="156">
                  <c:v>88.850000000000051</c:v>
                </c:pt>
                <c:pt idx="157">
                  <c:v>89.674999999999997</c:v>
                </c:pt>
                <c:pt idx="158">
                  <c:v>90.45</c:v>
                </c:pt>
                <c:pt idx="159">
                  <c:v>90.995000000000047</c:v>
                </c:pt>
                <c:pt idx="160">
                  <c:v>91.57000000000005</c:v>
                </c:pt>
                <c:pt idx="161">
                  <c:v>92.085000000000051</c:v>
                </c:pt>
                <c:pt idx="162">
                  <c:v>92.805000000000049</c:v>
                </c:pt>
                <c:pt idx="163">
                  <c:v>93.394999999999996</c:v>
                </c:pt>
                <c:pt idx="164">
                  <c:v>93.94</c:v>
                </c:pt>
                <c:pt idx="165">
                  <c:v>94.574750000000037</c:v>
                </c:pt>
                <c:pt idx="166">
                  <c:v>94.959750000000014</c:v>
                </c:pt>
                <c:pt idx="167">
                  <c:v>95.215000000000003</c:v>
                </c:pt>
                <c:pt idx="168">
                  <c:v>95.765000000000001</c:v>
                </c:pt>
                <c:pt idx="169">
                  <c:v>96.308250000000029</c:v>
                </c:pt>
                <c:pt idx="170">
                  <c:v>96.583250000000021</c:v>
                </c:pt>
                <c:pt idx="171">
                  <c:v>97.094999999999999</c:v>
                </c:pt>
                <c:pt idx="172">
                  <c:v>97.644999999999996</c:v>
                </c:pt>
                <c:pt idx="173">
                  <c:v>98.185000000000002</c:v>
                </c:pt>
                <c:pt idx="174">
                  <c:v>98.612250000000017</c:v>
                </c:pt>
                <c:pt idx="175">
                  <c:v>98.962250000000012</c:v>
                </c:pt>
                <c:pt idx="176">
                  <c:v>99.635000000000005</c:v>
                </c:pt>
                <c:pt idx="177">
                  <c:v>100.15225000000002</c:v>
                </c:pt>
                <c:pt idx="178">
                  <c:v>100.42725000000002</c:v>
                </c:pt>
                <c:pt idx="179">
                  <c:v>100.985</c:v>
                </c:pt>
                <c:pt idx="180">
                  <c:v>101.535</c:v>
                </c:pt>
                <c:pt idx="181">
                  <c:v>102.05200000000002</c:v>
                </c:pt>
                <c:pt idx="182">
                  <c:v>102.42175000000003</c:v>
                </c:pt>
                <c:pt idx="183">
                  <c:v>102.55475000000001</c:v>
                </c:pt>
                <c:pt idx="184">
                  <c:v>103.01</c:v>
                </c:pt>
                <c:pt idx="185">
                  <c:v>103.54</c:v>
                </c:pt>
                <c:pt idx="186">
                  <c:v>104.09</c:v>
                </c:pt>
                <c:pt idx="187">
                  <c:v>104.58625000000001</c:v>
                </c:pt>
                <c:pt idx="188">
                  <c:v>104.86125</c:v>
                </c:pt>
                <c:pt idx="189">
                  <c:v>105.375</c:v>
                </c:pt>
                <c:pt idx="190">
                  <c:v>105.925</c:v>
                </c:pt>
                <c:pt idx="191">
                  <c:v>106.435</c:v>
                </c:pt>
                <c:pt idx="192">
                  <c:v>107.22499999999999</c:v>
                </c:pt>
                <c:pt idx="193">
                  <c:v>108.04</c:v>
                </c:pt>
                <c:pt idx="194">
                  <c:v>108.55500000000001</c:v>
                </c:pt>
                <c:pt idx="195">
                  <c:v>109.26</c:v>
                </c:pt>
                <c:pt idx="196">
                  <c:v>109.88</c:v>
                </c:pt>
                <c:pt idx="197">
                  <c:v>110.425</c:v>
                </c:pt>
                <c:pt idx="198">
                  <c:v>111.00125</c:v>
                </c:pt>
                <c:pt idx="199">
                  <c:v>111.40125</c:v>
                </c:pt>
                <c:pt idx="200">
                  <c:v>111.77500000000001</c:v>
                </c:pt>
                <c:pt idx="201">
                  <c:v>112.38500000000001</c:v>
                </c:pt>
                <c:pt idx="202">
                  <c:v>113.08499999999999</c:v>
                </c:pt>
                <c:pt idx="203">
                  <c:v>113.575</c:v>
                </c:pt>
                <c:pt idx="204">
                  <c:v>114.355</c:v>
                </c:pt>
                <c:pt idx="205">
                  <c:v>114.905</c:v>
                </c:pt>
                <c:pt idx="206">
                  <c:v>115.405</c:v>
                </c:pt>
                <c:pt idx="207">
                  <c:v>116.23</c:v>
                </c:pt>
                <c:pt idx="208">
                  <c:v>116.78</c:v>
                </c:pt>
                <c:pt idx="209">
                  <c:v>117.43</c:v>
                </c:pt>
                <c:pt idx="210">
                  <c:v>118.075</c:v>
                </c:pt>
                <c:pt idx="211">
                  <c:v>118.575</c:v>
                </c:pt>
                <c:pt idx="212">
                  <c:v>119.4</c:v>
                </c:pt>
                <c:pt idx="213">
                  <c:v>119.95</c:v>
                </c:pt>
                <c:pt idx="214">
                  <c:v>120.48</c:v>
                </c:pt>
                <c:pt idx="215">
                  <c:v>121.255</c:v>
                </c:pt>
                <c:pt idx="216">
                  <c:v>121.825</c:v>
                </c:pt>
                <c:pt idx="217">
                  <c:v>122.55</c:v>
                </c:pt>
                <c:pt idx="218">
                  <c:v>123.1</c:v>
                </c:pt>
                <c:pt idx="219">
                  <c:v>123.59</c:v>
                </c:pt>
                <c:pt idx="220">
                  <c:v>124.41500000000001</c:v>
                </c:pt>
                <c:pt idx="221">
                  <c:v>125.1465</c:v>
                </c:pt>
                <c:pt idx="222">
                  <c:v>125.54175000000001</c:v>
                </c:pt>
                <c:pt idx="223">
                  <c:v>125.80475000000001</c:v>
                </c:pt>
                <c:pt idx="224">
                  <c:v>126.23450000000001</c:v>
                </c:pt>
                <c:pt idx="225">
                  <c:v>126.715</c:v>
                </c:pt>
                <c:pt idx="226">
                  <c:v>127.405</c:v>
                </c:pt>
                <c:pt idx="227">
                  <c:v>128.01499999999999</c:v>
                </c:pt>
                <c:pt idx="228">
                  <c:v>128.45500000000001</c:v>
                </c:pt>
                <c:pt idx="229">
                  <c:v>129.245</c:v>
                </c:pt>
                <c:pt idx="230">
                  <c:v>129.76499999999999</c:v>
                </c:pt>
                <c:pt idx="231">
                  <c:v>130.22</c:v>
                </c:pt>
                <c:pt idx="232">
                  <c:v>131.04499999999999</c:v>
                </c:pt>
                <c:pt idx="233">
                  <c:v>131.52500000000001</c:v>
                </c:pt>
                <c:pt idx="234">
                  <c:v>132.1</c:v>
                </c:pt>
                <c:pt idx="235">
                  <c:v>132.85</c:v>
                </c:pt>
                <c:pt idx="236">
                  <c:v>133.38</c:v>
                </c:pt>
                <c:pt idx="237">
                  <c:v>134.16499999999999</c:v>
                </c:pt>
                <c:pt idx="238">
                  <c:v>134.71</c:v>
                </c:pt>
                <c:pt idx="239">
                  <c:v>134.97025000000005</c:v>
                </c:pt>
                <c:pt idx="240">
                  <c:v>135.45025000000004</c:v>
                </c:pt>
                <c:pt idx="241">
                  <c:v>136.05500000000001</c:v>
                </c:pt>
                <c:pt idx="242">
                  <c:v>136.81</c:v>
                </c:pt>
                <c:pt idx="243">
                  <c:v>137.63499999999999</c:v>
                </c:pt>
                <c:pt idx="244">
                  <c:v>138.08300000000003</c:v>
                </c:pt>
                <c:pt idx="245">
                  <c:v>138.23100000000005</c:v>
                </c:pt>
                <c:pt idx="246">
                  <c:v>138.43275000000006</c:v>
                </c:pt>
                <c:pt idx="247">
                  <c:v>138.61475000000004</c:v>
                </c:pt>
                <c:pt idx="248">
                  <c:v>141</c:v>
                </c:pt>
              </c:numCache>
            </c:numRef>
          </c:xVal>
          <c:yVal>
            <c:numRef>
              <c:f>'Select data '!$B$2:$B$250</c:f>
              <c:numCache>
                <c:formatCode>0.000</c:formatCode>
                <c:ptCount val="249"/>
                <c:pt idx="0">
                  <c:v>0.34609559522219879</c:v>
                </c:pt>
                <c:pt idx="1">
                  <c:v>0.34577782432249793</c:v>
                </c:pt>
                <c:pt idx="2">
                  <c:v>0.38421322520466061</c:v>
                </c:pt>
                <c:pt idx="3">
                  <c:v>0.3673510817727027</c:v>
                </c:pt>
                <c:pt idx="4">
                  <c:v>0.37272218365197674</c:v>
                </c:pt>
                <c:pt idx="5">
                  <c:v>0.38035075804473861</c:v>
                </c:pt>
                <c:pt idx="6">
                  <c:v>0.37258774159866742</c:v>
                </c:pt>
                <c:pt idx="7">
                  <c:v>0.40651275565978501</c:v>
                </c:pt>
                <c:pt idx="8">
                  <c:v>0.43851780650141586</c:v>
                </c:pt>
                <c:pt idx="9">
                  <c:v>0.41607499906257744</c:v>
                </c:pt>
                <c:pt idx="10">
                  <c:v>0.42743497344669201</c:v>
                </c:pt>
                <c:pt idx="11">
                  <c:v>0.43587985333231227</c:v>
                </c:pt>
                <c:pt idx="12">
                  <c:v>0.46100307870470297</c:v>
                </c:pt>
                <c:pt idx="13">
                  <c:v>0.46070622681892232</c:v>
                </c:pt>
                <c:pt idx="14">
                  <c:v>0.45806488028935743</c:v>
                </c:pt>
                <c:pt idx="15">
                  <c:v>0.47979526128185751</c:v>
                </c:pt>
                <c:pt idx="16">
                  <c:v>0.45729248162999953</c:v>
                </c:pt>
                <c:pt idx="17">
                  <c:v>0.490239395616619</c:v>
                </c:pt>
                <c:pt idx="18">
                  <c:v>0.4851527378637599</c:v>
                </c:pt>
                <c:pt idx="19">
                  <c:v>0.48884988042787536</c:v>
                </c:pt>
                <c:pt idx="20">
                  <c:v>0.49485571174406923</c:v>
                </c:pt>
                <c:pt idx="21">
                  <c:v>0.49324905391671564</c:v>
                </c:pt>
                <c:pt idx="22">
                  <c:v>0.51652627705136789</c:v>
                </c:pt>
                <c:pt idx="23">
                  <c:v>0.52845943905447235</c:v>
                </c:pt>
                <c:pt idx="24">
                  <c:v>0.52370837036225104</c:v>
                </c:pt>
                <c:pt idx="25">
                  <c:v>0.51102081100853547</c:v>
                </c:pt>
                <c:pt idx="26">
                  <c:v>0.52119597261237693</c:v>
                </c:pt>
                <c:pt idx="27">
                  <c:v>0.53159883024377852</c:v>
                </c:pt>
                <c:pt idx="28">
                  <c:v>0.55139443792373988</c:v>
                </c:pt>
                <c:pt idx="29">
                  <c:v>0.54659224096390358</c:v>
                </c:pt>
                <c:pt idx="30">
                  <c:v>0.54723144560291392</c:v>
                </c:pt>
                <c:pt idx="31">
                  <c:v>0.55038810905929503</c:v>
                </c:pt>
                <c:pt idx="32">
                  <c:v>0.56033202411424954</c:v>
                </c:pt>
                <c:pt idx="33">
                  <c:v>0.55683803775953666</c:v>
                </c:pt>
                <c:pt idx="34">
                  <c:v>0.57030742667694878</c:v>
                </c:pt>
                <c:pt idx="35">
                  <c:v>0.57096600306782885</c:v>
                </c:pt>
                <c:pt idx="36">
                  <c:v>0.57216228564855776</c:v>
                </c:pt>
                <c:pt idx="37">
                  <c:v>0.57509009281070478</c:v>
                </c:pt>
                <c:pt idx="38">
                  <c:v>0.58302583336433933</c:v>
                </c:pt>
                <c:pt idx="39">
                  <c:v>0.58280046306046496</c:v>
                </c:pt>
                <c:pt idx="40">
                  <c:v>0.5874801360081382</c:v>
                </c:pt>
                <c:pt idx="41">
                  <c:v>0.59397976005135444</c:v>
                </c:pt>
                <c:pt idx="42">
                  <c:v>0.59185545915265148</c:v>
                </c:pt>
                <c:pt idx="43">
                  <c:v>0.6042340602318067</c:v>
                </c:pt>
                <c:pt idx="44">
                  <c:v>0.60236816551597028</c:v>
                </c:pt>
                <c:pt idx="45">
                  <c:v>0.60873930918487029</c:v>
                </c:pt>
                <c:pt idx="46">
                  <c:v>0.61265762682219616</c:v>
                </c:pt>
                <c:pt idx="47">
                  <c:v>0.61974749864937562</c:v>
                </c:pt>
                <c:pt idx="48">
                  <c:v>0.61886189513191781</c:v>
                </c:pt>
                <c:pt idx="49">
                  <c:v>0.61854269965831099</c:v>
                </c:pt>
                <c:pt idx="50">
                  <c:v>0.61635720715555276</c:v>
                </c:pt>
                <c:pt idx="51">
                  <c:v>0.62030559913504568</c:v>
                </c:pt>
                <c:pt idx="52">
                  <c:v>0.61344589882528144</c:v>
                </c:pt>
                <c:pt idx="53">
                  <c:v>0.63674166562175827</c:v>
                </c:pt>
                <c:pt idx="54">
                  <c:v>0.63558409168464092</c:v>
                </c:pt>
                <c:pt idx="55">
                  <c:v>0.6170623202040465</c:v>
                </c:pt>
                <c:pt idx="56">
                  <c:v>0.63605032710947473</c:v>
                </c:pt>
                <c:pt idx="57">
                  <c:v>0.63346622686066623</c:v>
                </c:pt>
                <c:pt idx="58">
                  <c:v>0.64411331183378584</c:v>
                </c:pt>
                <c:pt idx="59">
                  <c:v>0.64271060327971219</c:v>
                </c:pt>
                <c:pt idx="60">
                  <c:v>0.65204828157434158</c:v>
                </c:pt>
                <c:pt idx="61">
                  <c:v>0.64907140032488375</c:v>
                </c:pt>
                <c:pt idx="62">
                  <c:v>0.64611132500995339</c:v>
                </c:pt>
                <c:pt idx="63">
                  <c:v>0.66249730346006108</c:v>
                </c:pt>
                <c:pt idx="64">
                  <c:v>0.662171359305467</c:v>
                </c:pt>
                <c:pt idx="65">
                  <c:v>0.6571913193483927</c:v>
                </c:pt>
                <c:pt idx="66">
                  <c:v>0.67895024564131379</c:v>
                </c:pt>
                <c:pt idx="67">
                  <c:v>0.67402453502492288</c:v>
                </c:pt>
                <c:pt idx="68">
                  <c:v>0.68178303112343597</c:v>
                </c:pt>
                <c:pt idx="69">
                  <c:v>0.67487128806441343</c:v>
                </c:pt>
                <c:pt idx="70">
                  <c:v>0.66707614188888165</c:v>
                </c:pt>
                <c:pt idx="71">
                  <c:v>0.68258763643976039</c:v>
                </c:pt>
                <c:pt idx="72">
                  <c:v>0.66518799359091918</c:v>
                </c:pt>
                <c:pt idx="73">
                  <c:v>0.69410486597675625</c:v>
                </c:pt>
                <c:pt idx="74">
                  <c:v>0.68936680318055765</c:v>
                </c:pt>
                <c:pt idx="75">
                  <c:v>0.69960089134855985</c:v>
                </c:pt>
                <c:pt idx="76">
                  <c:v>0.68496168771216914</c:v>
                </c:pt>
                <c:pt idx="77">
                  <c:v>0.70600077828217833</c:v>
                </c:pt>
                <c:pt idx="78">
                  <c:v>0.69784051104408762</c:v>
                </c:pt>
                <c:pt idx="79">
                  <c:v>0.69769238963393332</c:v>
                </c:pt>
                <c:pt idx="80">
                  <c:v>0.70796778010162953</c:v>
                </c:pt>
                <c:pt idx="81">
                  <c:v>0.71086511871279479</c:v>
                </c:pt>
                <c:pt idx="82">
                  <c:v>0.71037268369735795</c:v>
                </c:pt>
                <c:pt idx="83">
                  <c:v>0.71838802725581186</c:v>
                </c:pt>
                <c:pt idx="84">
                  <c:v>0.71948814379788828</c:v>
                </c:pt>
                <c:pt idx="85">
                  <c:v>0.7235659371570633</c:v>
                </c:pt>
                <c:pt idx="86">
                  <c:v>0.73003653190200479</c:v>
                </c:pt>
                <c:pt idx="87">
                  <c:v>0.72876232158237564</c:v>
                </c:pt>
                <c:pt idx="88">
                  <c:v>0.73808404582937415</c:v>
                </c:pt>
                <c:pt idx="89">
                  <c:v>0.73274992305681252</c:v>
                </c:pt>
                <c:pt idx="90">
                  <c:v>0.7360279740379444</c:v>
                </c:pt>
                <c:pt idx="91">
                  <c:v>0.74470568884317623</c:v>
                </c:pt>
                <c:pt idx="92">
                  <c:v>0.73903409610347437</c:v>
                </c:pt>
                <c:pt idx="93">
                  <c:v>0.75331108632872656</c:v>
                </c:pt>
                <c:pt idx="94">
                  <c:v>0.74843215243179306</c:v>
                </c:pt>
                <c:pt idx="95">
                  <c:v>0.7479714363362977</c:v>
                </c:pt>
                <c:pt idx="96">
                  <c:v>0.75959599270627398</c:v>
                </c:pt>
                <c:pt idx="97">
                  <c:v>0.76723113510476337</c:v>
                </c:pt>
                <c:pt idx="98">
                  <c:v>0.75357405476187134</c:v>
                </c:pt>
                <c:pt idx="99">
                  <c:v>0.75659037332261447</c:v>
                </c:pt>
                <c:pt idx="100">
                  <c:v>0.76873063148167009</c:v>
                </c:pt>
                <c:pt idx="101">
                  <c:v>0.75672559234641634</c:v>
                </c:pt>
                <c:pt idx="102">
                  <c:v>0.77347213178626595</c:v>
                </c:pt>
                <c:pt idx="103">
                  <c:v>0.76775883893952457</c:v>
                </c:pt>
                <c:pt idx="104">
                  <c:v>0.77715796637599488</c:v>
                </c:pt>
                <c:pt idx="105">
                  <c:v>0.77951204453317435</c:v>
                </c:pt>
                <c:pt idx="106">
                  <c:v>0.77327702372235452</c:v>
                </c:pt>
                <c:pt idx="107">
                  <c:v>0.77957327131119269</c:v>
                </c:pt>
                <c:pt idx="108">
                  <c:v>0.78607089379983452</c:v>
                </c:pt>
                <c:pt idx="109">
                  <c:v>0.78031140929430909</c:v>
                </c:pt>
                <c:pt idx="110">
                  <c:v>0.78458140783686325</c:v>
                </c:pt>
                <c:pt idx="111">
                  <c:v>0.7960824189937693</c:v>
                </c:pt>
                <c:pt idx="112">
                  <c:v>0.79499379689222038</c:v>
                </c:pt>
                <c:pt idx="113">
                  <c:v>0.79157813055736626</c:v>
                </c:pt>
                <c:pt idx="114">
                  <c:v>0.80680142648087283</c:v>
                </c:pt>
                <c:pt idx="115">
                  <c:v>0.80149587809575851</c:v>
                </c:pt>
                <c:pt idx="116">
                  <c:v>0.80988766561871417</c:v>
                </c:pt>
                <c:pt idx="117">
                  <c:v>0.81073402876704836</c:v>
                </c:pt>
                <c:pt idx="118">
                  <c:v>0.81983242079278995</c:v>
                </c:pt>
                <c:pt idx="119">
                  <c:v>0.79765091052606474</c:v>
                </c:pt>
                <c:pt idx="120">
                  <c:v>0.82180906488570238</c:v>
                </c:pt>
                <c:pt idx="121">
                  <c:v>0.81056321966610045</c:v>
                </c:pt>
                <c:pt idx="122">
                  <c:v>0.81648549434675477</c:v>
                </c:pt>
                <c:pt idx="123">
                  <c:v>0.81353023088577392</c:v>
                </c:pt>
                <c:pt idx="124">
                  <c:v>0.82013887978862543</c:v>
                </c:pt>
                <c:pt idx="125">
                  <c:v>0.81065791259065467</c:v>
                </c:pt>
                <c:pt idx="126">
                  <c:v>0.82908072196033822</c:v>
                </c:pt>
                <c:pt idx="127">
                  <c:v>0.82431432938437899</c:v>
                </c:pt>
                <c:pt idx="128">
                  <c:v>0.82560691819474807</c:v>
                </c:pt>
                <c:pt idx="129">
                  <c:v>0.83099760467003492</c:v>
                </c:pt>
                <c:pt idx="130">
                  <c:v>0.82791561454655127</c:v>
                </c:pt>
                <c:pt idx="131">
                  <c:v>0.83960664511401828</c:v>
                </c:pt>
                <c:pt idx="132">
                  <c:v>0.82817001022815973</c:v>
                </c:pt>
                <c:pt idx="133">
                  <c:v>0.83830102167418297</c:v>
                </c:pt>
                <c:pt idx="134">
                  <c:v>0.84172015440771286</c:v>
                </c:pt>
                <c:pt idx="135">
                  <c:v>0.83657625921913603</c:v>
                </c:pt>
                <c:pt idx="136">
                  <c:v>0.85384359524443798</c:v>
                </c:pt>
                <c:pt idx="137">
                  <c:v>0.83703115613360024</c:v>
                </c:pt>
                <c:pt idx="138">
                  <c:v>0.84906612630332556</c:v>
                </c:pt>
                <c:pt idx="139">
                  <c:v>0.84082110633481033</c:v>
                </c:pt>
                <c:pt idx="140">
                  <c:v>0.85167040981462461</c:v>
                </c:pt>
                <c:pt idx="141">
                  <c:v>0.83965060899941957</c:v>
                </c:pt>
                <c:pt idx="142">
                  <c:v>0.85392450280782195</c:v>
                </c:pt>
                <c:pt idx="143">
                  <c:v>0.84746664488320478</c:v>
                </c:pt>
                <c:pt idx="144">
                  <c:v>0.85819671166456335</c:v>
                </c:pt>
                <c:pt idx="145">
                  <c:v>0.8539239411779842</c:v>
                </c:pt>
                <c:pt idx="146">
                  <c:v>0.85727982172691819</c:v>
                </c:pt>
                <c:pt idx="147">
                  <c:v>0.84035085903529061</c:v>
                </c:pt>
                <c:pt idx="148">
                  <c:v>0.86165428543054801</c:v>
                </c:pt>
                <c:pt idx="149">
                  <c:v>0.84025591437009972</c:v>
                </c:pt>
                <c:pt idx="150">
                  <c:v>0.86975131468788203</c:v>
                </c:pt>
                <c:pt idx="151">
                  <c:v>0.85751350932666615</c:v>
                </c:pt>
                <c:pt idx="152">
                  <c:v>0.86029835524274245</c:v>
                </c:pt>
                <c:pt idx="153">
                  <c:v>0.83744794205011297</c:v>
                </c:pt>
                <c:pt idx="154">
                  <c:v>0.86580852068263736</c:v>
                </c:pt>
                <c:pt idx="155">
                  <c:v>0.86231538414882924</c:v>
                </c:pt>
                <c:pt idx="156">
                  <c:v>0.8644043299300882</c:v>
                </c:pt>
                <c:pt idx="157">
                  <c:v>0.867752797545988</c:v>
                </c:pt>
                <c:pt idx="158">
                  <c:v>0.86293523031064201</c:v>
                </c:pt>
                <c:pt idx="159">
                  <c:v>0.86350239384528138</c:v>
                </c:pt>
                <c:pt idx="160">
                  <c:v>0.87049467153821558</c:v>
                </c:pt>
                <c:pt idx="161">
                  <c:v>0.85970467393431194</c:v>
                </c:pt>
                <c:pt idx="162">
                  <c:v>0.87282093447488662</c:v>
                </c:pt>
                <c:pt idx="163">
                  <c:v>0.87167364565718131</c:v>
                </c:pt>
                <c:pt idx="164">
                  <c:v>0.8727622900520019</c:v>
                </c:pt>
                <c:pt idx="165">
                  <c:v>0.86767112361037046</c:v>
                </c:pt>
                <c:pt idx="166">
                  <c:v>0.87240938001649548</c:v>
                </c:pt>
                <c:pt idx="167">
                  <c:v>0.72269939073105394</c:v>
                </c:pt>
                <c:pt idx="168">
                  <c:v>0.87907895632386901</c:v>
                </c:pt>
                <c:pt idx="169">
                  <c:v>0.87209862100378233</c:v>
                </c:pt>
                <c:pt idx="170">
                  <c:v>0.87016696192699583</c:v>
                </c:pt>
                <c:pt idx="171">
                  <c:v>0.85040346969109903</c:v>
                </c:pt>
                <c:pt idx="172">
                  <c:v>0.90383376384019776</c:v>
                </c:pt>
                <c:pt idx="173">
                  <c:v>0.88179057840482156</c:v>
                </c:pt>
                <c:pt idx="174">
                  <c:v>0.87790851127273384</c:v>
                </c:pt>
                <c:pt idx="175">
                  <c:v>0.86291051068847346</c:v>
                </c:pt>
                <c:pt idx="176">
                  <c:v>0.88138159834107077</c:v>
                </c:pt>
                <c:pt idx="177">
                  <c:v>0.84314928918622956</c:v>
                </c:pt>
                <c:pt idx="178">
                  <c:v>0.88488705449752436</c:v>
                </c:pt>
                <c:pt idx="179">
                  <c:v>0.88184273432982629</c:v>
                </c:pt>
                <c:pt idx="180">
                  <c:v>0.86390747760163755</c:v>
                </c:pt>
                <c:pt idx="181">
                  <c:v>0.87443401766217987</c:v>
                </c:pt>
                <c:pt idx="182">
                  <c:v>0.86537337582627261</c:v>
                </c:pt>
                <c:pt idx="183">
                  <c:v>0.84657482922909721</c:v>
                </c:pt>
                <c:pt idx="184">
                  <c:v>0.88524183818093061</c:v>
                </c:pt>
                <c:pt idx="185">
                  <c:v>0.87815121074641544</c:v>
                </c:pt>
                <c:pt idx="186">
                  <c:v>0.88069087550711533</c:v>
                </c:pt>
                <c:pt idx="187">
                  <c:v>0.87270078213641411</c:v>
                </c:pt>
                <c:pt idx="188">
                  <c:v>0.8837314170574766</c:v>
                </c:pt>
                <c:pt idx="189">
                  <c:v>0.88237369188450965</c:v>
                </c:pt>
                <c:pt idx="190">
                  <c:v>0.88354207571590382</c:v>
                </c:pt>
                <c:pt idx="191">
                  <c:v>0.8726455392294421</c:v>
                </c:pt>
                <c:pt idx="192">
                  <c:v>0.88653178309178049</c:v>
                </c:pt>
                <c:pt idx="193">
                  <c:v>0.88845870908632052</c:v>
                </c:pt>
                <c:pt idx="194">
                  <c:v>0.87935466320148881</c:v>
                </c:pt>
                <c:pt idx="195">
                  <c:v>0.88814419370405417</c:v>
                </c:pt>
                <c:pt idx="196">
                  <c:v>0.89281544915799649</c:v>
                </c:pt>
                <c:pt idx="197">
                  <c:v>0.88791113721089088</c:v>
                </c:pt>
                <c:pt idx="198">
                  <c:v>0.88678300074517002</c:v>
                </c:pt>
                <c:pt idx="199">
                  <c:v>0.88840618583277353</c:v>
                </c:pt>
                <c:pt idx="200">
                  <c:v>0.89296940999252716</c:v>
                </c:pt>
                <c:pt idx="201">
                  <c:v>0.88562009623087035</c:v>
                </c:pt>
                <c:pt idx="202">
                  <c:v>0.90027861728534697</c:v>
                </c:pt>
                <c:pt idx="203">
                  <c:v>0.88212856699777453</c:v>
                </c:pt>
                <c:pt idx="204">
                  <c:v>0.89393666209337153</c:v>
                </c:pt>
                <c:pt idx="205">
                  <c:v>0.88473380843161542</c:v>
                </c:pt>
                <c:pt idx="206">
                  <c:v>0.88971678557243983</c:v>
                </c:pt>
                <c:pt idx="207">
                  <c:v>0.8951035877744512</c:v>
                </c:pt>
                <c:pt idx="208">
                  <c:v>0.89022702102118201</c:v>
                </c:pt>
                <c:pt idx="209">
                  <c:v>0.88995941729154482</c:v>
                </c:pt>
                <c:pt idx="210">
                  <c:v>0.89007781445517575</c:v>
                </c:pt>
                <c:pt idx="211">
                  <c:v>0.90408938853824705</c:v>
                </c:pt>
                <c:pt idx="212">
                  <c:v>0.89387363780932894</c:v>
                </c:pt>
                <c:pt idx="213">
                  <c:v>0.86254586925008869</c:v>
                </c:pt>
                <c:pt idx="214">
                  <c:v>0.89264618764945314</c:v>
                </c:pt>
                <c:pt idx="215">
                  <c:v>0.89631499057514952</c:v>
                </c:pt>
                <c:pt idx="216">
                  <c:v>0.8844283372049343</c:v>
                </c:pt>
                <c:pt idx="217">
                  <c:v>0.89628066098352499</c:v>
                </c:pt>
                <c:pt idx="218">
                  <c:v>0.89933119286228225</c:v>
                </c:pt>
                <c:pt idx="219">
                  <c:v>0.8919945480860042</c:v>
                </c:pt>
                <c:pt idx="220">
                  <c:v>0.89888954758915662</c:v>
                </c:pt>
                <c:pt idx="221">
                  <c:v>0.87325173362753039</c:v>
                </c:pt>
                <c:pt idx="222">
                  <c:v>0.8829316347540519</c:v>
                </c:pt>
                <c:pt idx="223">
                  <c:v>0.89455931111213838</c:v>
                </c:pt>
                <c:pt idx="224">
                  <c:v>0.89541035612645348</c:v>
                </c:pt>
                <c:pt idx="225">
                  <c:v>0.88831390771013141</c:v>
                </c:pt>
                <c:pt idx="226">
                  <c:v>0.89854209828630827</c:v>
                </c:pt>
                <c:pt idx="227">
                  <c:v>0.90205367114731994</c:v>
                </c:pt>
                <c:pt idx="228">
                  <c:v>0.89936256890758082</c:v>
                </c:pt>
                <c:pt idx="229">
                  <c:v>0.89840061582239139</c:v>
                </c:pt>
                <c:pt idx="230">
                  <c:v>0.89524676704295691</c:v>
                </c:pt>
                <c:pt idx="231">
                  <c:v>0.90079071405170341</c:v>
                </c:pt>
                <c:pt idx="232">
                  <c:v>0.89537965273272813</c:v>
                </c:pt>
                <c:pt idx="233">
                  <c:v>0.88614188937808025</c:v>
                </c:pt>
                <c:pt idx="234">
                  <c:v>0.90060319498243169</c:v>
                </c:pt>
                <c:pt idx="235">
                  <c:v>0.89660983669785355</c:v>
                </c:pt>
                <c:pt idx="236">
                  <c:v>0.89856389896197086</c:v>
                </c:pt>
                <c:pt idx="237">
                  <c:v>0.89315365401066937</c:v>
                </c:pt>
                <c:pt idx="238">
                  <c:v>0.8004832697562323</c:v>
                </c:pt>
                <c:pt idx="239">
                  <c:v>0.89488683859996421</c:v>
                </c:pt>
                <c:pt idx="240">
                  <c:v>0.8912798984724406</c:v>
                </c:pt>
                <c:pt idx="241">
                  <c:v>0.89705472617624971</c:v>
                </c:pt>
                <c:pt idx="242">
                  <c:v>0.90570130956909334</c:v>
                </c:pt>
                <c:pt idx="243">
                  <c:v>0.89881864723012972</c:v>
                </c:pt>
                <c:pt idx="244">
                  <c:v>0.89517044022128911</c:v>
                </c:pt>
                <c:pt idx="245">
                  <c:v>0.88070147921400244</c:v>
                </c:pt>
                <c:pt idx="246">
                  <c:v>0.89108250825646174</c:v>
                </c:pt>
                <c:pt idx="247">
                  <c:v>0.88820349787056807</c:v>
                </c:pt>
                <c:pt idx="248">
                  <c:v>0.90284453688594291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5-C940-9E24-971C963684DB}"/>
            </c:ext>
          </c:extLst>
        </c:ser>
        <c:ser>
          <c:idx val="2"/>
          <c:order val="1"/>
          <c:tx>
            <c:v>Trough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'Select data '!$C$2:$C$250</c:f>
              <c:numCache>
                <c:formatCode>0.00</c:formatCode>
                <c:ptCount val="249"/>
                <c:pt idx="0">
                  <c:v>1.48</c:v>
                </c:pt>
                <c:pt idx="1">
                  <c:v>2.75</c:v>
                </c:pt>
                <c:pt idx="2">
                  <c:v>2.75</c:v>
                </c:pt>
                <c:pt idx="3">
                  <c:v>4.42</c:v>
                </c:pt>
                <c:pt idx="4">
                  <c:v>4.42</c:v>
                </c:pt>
                <c:pt idx="5">
                  <c:v>6.05</c:v>
                </c:pt>
                <c:pt idx="6">
                  <c:v>6.05</c:v>
                </c:pt>
                <c:pt idx="7">
                  <c:v>7.7</c:v>
                </c:pt>
                <c:pt idx="8">
                  <c:v>7.7</c:v>
                </c:pt>
                <c:pt idx="9">
                  <c:v>9.35</c:v>
                </c:pt>
                <c:pt idx="10">
                  <c:v>9.35</c:v>
                </c:pt>
                <c:pt idx="11">
                  <c:v>11</c:v>
                </c:pt>
                <c:pt idx="12">
                  <c:v>11</c:v>
                </c:pt>
                <c:pt idx="13">
                  <c:v>12.65</c:v>
                </c:pt>
                <c:pt idx="14">
                  <c:v>12.65</c:v>
                </c:pt>
                <c:pt idx="15">
                  <c:v>14.3</c:v>
                </c:pt>
                <c:pt idx="16">
                  <c:v>14.3</c:v>
                </c:pt>
                <c:pt idx="17">
                  <c:v>15.95</c:v>
                </c:pt>
                <c:pt idx="18">
                  <c:v>15.95</c:v>
                </c:pt>
                <c:pt idx="19">
                  <c:v>17.600000000000001</c:v>
                </c:pt>
                <c:pt idx="20">
                  <c:v>17.600000000000001</c:v>
                </c:pt>
                <c:pt idx="21">
                  <c:v>19.25</c:v>
                </c:pt>
                <c:pt idx="22">
                  <c:v>19.25</c:v>
                </c:pt>
                <c:pt idx="23">
                  <c:v>20.9</c:v>
                </c:pt>
                <c:pt idx="24">
                  <c:v>20.9</c:v>
                </c:pt>
                <c:pt idx="25">
                  <c:v>22.55</c:v>
                </c:pt>
                <c:pt idx="26">
                  <c:v>22.55</c:v>
                </c:pt>
                <c:pt idx="27">
                  <c:v>24.2</c:v>
                </c:pt>
                <c:pt idx="28">
                  <c:v>24.2</c:v>
                </c:pt>
                <c:pt idx="29">
                  <c:v>25.85</c:v>
                </c:pt>
                <c:pt idx="30">
                  <c:v>25.85</c:v>
                </c:pt>
                <c:pt idx="31">
                  <c:v>27.5</c:v>
                </c:pt>
                <c:pt idx="32">
                  <c:v>27.5</c:v>
                </c:pt>
                <c:pt idx="33">
                  <c:v>29.15</c:v>
                </c:pt>
                <c:pt idx="34">
                  <c:v>29.15</c:v>
                </c:pt>
                <c:pt idx="35">
                  <c:v>30.8</c:v>
                </c:pt>
                <c:pt idx="36">
                  <c:v>30.8</c:v>
                </c:pt>
                <c:pt idx="37">
                  <c:v>32.450000000000003</c:v>
                </c:pt>
                <c:pt idx="38">
                  <c:v>32.450000000000003</c:v>
                </c:pt>
                <c:pt idx="39">
                  <c:v>34.1</c:v>
                </c:pt>
                <c:pt idx="40">
                  <c:v>34.1</c:v>
                </c:pt>
                <c:pt idx="41">
                  <c:v>35.75</c:v>
                </c:pt>
                <c:pt idx="42">
                  <c:v>35.75</c:v>
                </c:pt>
                <c:pt idx="43">
                  <c:v>37.4</c:v>
                </c:pt>
                <c:pt idx="44">
                  <c:v>37.4</c:v>
                </c:pt>
                <c:pt idx="45">
                  <c:v>39.049999999999997</c:v>
                </c:pt>
                <c:pt idx="46">
                  <c:v>39.049999999999997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42.35</c:v>
                </c:pt>
                <c:pt idx="50">
                  <c:v>42.35</c:v>
                </c:pt>
                <c:pt idx="51">
                  <c:v>44</c:v>
                </c:pt>
                <c:pt idx="52">
                  <c:v>44</c:v>
                </c:pt>
                <c:pt idx="53">
                  <c:v>45.65</c:v>
                </c:pt>
                <c:pt idx="54">
                  <c:v>45.65</c:v>
                </c:pt>
                <c:pt idx="55">
                  <c:v>47.3</c:v>
                </c:pt>
                <c:pt idx="56">
                  <c:v>47.3</c:v>
                </c:pt>
                <c:pt idx="57">
                  <c:v>48.95</c:v>
                </c:pt>
                <c:pt idx="58">
                  <c:v>48.95</c:v>
                </c:pt>
                <c:pt idx="59">
                  <c:v>50.6</c:v>
                </c:pt>
                <c:pt idx="60">
                  <c:v>50.6</c:v>
                </c:pt>
                <c:pt idx="61">
                  <c:v>52.25</c:v>
                </c:pt>
                <c:pt idx="62">
                  <c:v>52.25</c:v>
                </c:pt>
                <c:pt idx="63">
                  <c:v>53.9</c:v>
                </c:pt>
                <c:pt idx="64">
                  <c:v>53.9</c:v>
                </c:pt>
                <c:pt idx="65">
                  <c:v>55.55</c:v>
                </c:pt>
                <c:pt idx="66">
                  <c:v>55.55</c:v>
                </c:pt>
                <c:pt idx="67">
                  <c:v>57.2</c:v>
                </c:pt>
                <c:pt idx="68">
                  <c:v>57.2</c:v>
                </c:pt>
                <c:pt idx="69">
                  <c:v>58.85</c:v>
                </c:pt>
                <c:pt idx="70">
                  <c:v>58.85</c:v>
                </c:pt>
                <c:pt idx="71">
                  <c:v>60.5</c:v>
                </c:pt>
                <c:pt idx="72">
                  <c:v>60.5</c:v>
                </c:pt>
                <c:pt idx="73">
                  <c:v>62.15</c:v>
                </c:pt>
                <c:pt idx="74">
                  <c:v>62.15</c:v>
                </c:pt>
                <c:pt idx="75">
                  <c:v>63.8</c:v>
                </c:pt>
                <c:pt idx="76">
                  <c:v>63.8</c:v>
                </c:pt>
                <c:pt idx="77">
                  <c:v>65.45</c:v>
                </c:pt>
                <c:pt idx="78">
                  <c:v>65.45</c:v>
                </c:pt>
                <c:pt idx="79">
                  <c:v>67.09</c:v>
                </c:pt>
                <c:pt idx="80">
                  <c:v>67.09</c:v>
                </c:pt>
                <c:pt idx="81">
                  <c:v>68.75</c:v>
                </c:pt>
                <c:pt idx="82">
                  <c:v>68.75</c:v>
                </c:pt>
                <c:pt idx="83">
                  <c:v>70.400000000000006</c:v>
                </c:pt>
                <c:pt idx="84">
                  <c:v>70.400000000000006</c:v>
                </c:pt>
                <c:pt idx="85">
                  <c:v>72.05</c:v>
                </c:pt>
                <c:pt idx="86">
                  <c:v>72.05</c:v>
                </c:pt>
                <c:pt idx="87">
                  <c:v>73.7</c:v>
                </c:pt>
                <c:pt idx="88">
                  <c:v>73.7</c:v>
                </c:pt>
                <c:pt idx="89">
                  <c:v>75.350000000000051</c:v>
                </c:pt>
                <c:pt idx="90">
                  <c:v>75.350000000000051</c:v>
                </c:pt>
                <c:pt idx="91">
                  <c:v>77.000000000000057</c:v>
                </c:pt>
                <c:pt idx="92">
                  <c:v>77.000000000000057</c:v>
                </c:pt>
                <c:pt idx="93">
                  <c:v>78.62</c:v>
                </c:pt>
                <c:pt idx="94">
                  <c:v>78.62</c:v>
                </c:pt>
                <c:pt idx="95">
                  <c:v>80.3</c:v>
                </c:pt>
                <c:pt idx="96">
                  <c:v>80.3</c:v>
                </c:pt>
                <c:pt idx="97">
                  <c:v>81.95</c:v>
                </c:pt>
                <c:pt idx="98">
                  <c:v>81.95</c:v>
                </c:pt>
                <c:pt idx="99">
                  <c:v>83.600000000000051</c:v>
                </c:pt>
                <c:pt idx="100">
                  <c:v>83.600000000000051</c:v>
                </c:pt>
                <c:pt idx="101">
                  <c:v>85.250000000000057</c:v>
                </c:pt>
                <c:pt idx="102">
                  <c:v>85.250000000000057</c:v>
                </c:pt>
                <c:pt idx="103">
                  <c:v>86.900000000000063</c:v>
                </c:pt>
                <c:pt idx="104">
                  <c:v>86.900000000000063</c:v>
                </c:pt>
                <c:pt idx="105">
                  <c:v>88.550000000000054</c:v>
                </c:pt>
                <c:pt idx="106">
                  <c:v>88.550000000000054</c:v>
                </c:pt>
                <c:pt idx="107">
                  <c:v>90.2</c:v>
                </c:pt>
                <c:pt idx="108">
                  <c:v>90.2</c:v>
                </c:pt>
                <c:pt idx="109">
                  <c:v>91.850000000000051</c:v>
                </c:pt>
                <c:pt idx="110">
                  <c:v>91.850000000000051</c:v>
                </c:pt>
                <c:pt idx="111">
                  <c:v>93.5</c:v>
                </c:pt>
                <c:pt idx="112">
                  <c:v>93.5</c:v>
                </c:pt>
                <c:pt idx="113">
                  <c:v>95.15</c:v>
                </c:pt>
                <c:pt idx="114">
                  <c:v>95.15</c:v>
                </c:pt>
                <c:pt idx="115">
                  <c:v>96.8</c:v>
                </c:pt>
                <c:pt idx="116">
                  <c:v>96.8</c:v>
                </c:pt>
                <c:pt idx="117">
                  <c:v>98.47</c:v>
                </c:pt>
                <c:pt idx="118">
                  <c:v>98.47</c:v>
                </c:pt>
                <c:pt idx="119">
                  <c:v>100.1</c:v>
                </c:pt>
                <c:pt idx="120">
                  <c:v>100.1</c:v>
                </c:pt>
                <c:pt idx="121">
                  <c:v>101.75</c:v>
                </c:pt>
                <c:pt idx="122">
                  <c:v>101.75</c:v>
                </c:pt>
                <c:pt idx="123">
                  <c:v>103.4</c:v>
                </c:pt>
                <c:pt idx="124">
                  <c:v>103.4</c:v>
                </c:pt>
                <c:pt idx="125">
                  <c:v>105.05</c:v>
                </c:pt>
                <c:pt idx="126">
                  <c:v>105.05</c:v>
                </c:pt>
                <c:pt idx="127">
                  <c:v>106.72</c:v>
                </c:pt>
                <c:pt idx="128">
                  <c:v>106.72</c:v>
                </c:pt>
                <c:pt idx="129">
                  <c:v>108.35</c:v>
                </c:pt>
                <c:pt idx="130">
                  <c:v>108.35</c:v>
                </c:pt>
                <c:pt idx="131">
                  <c:v>110</c:v>
                </c:pt>
                <c:pt idx="132">
                  <c:v>110</c:v>
                </c:pt>
                <c:pt idx="133">
                  <c:v>111.65</c:v>
                </c:pt>
                <c:pt idx="134">
                  <c:v>111.65</c:v>
                </c:pt>
                <c:pt idx="135">
                  <c:v>113.3</c:v>
                </c:pt>
                <c:pt idx="136">
                  <c:v>113.3</c:v>
                </c:pt>
                <c:pt idx="137">
                  <c:v>114.95</c:v>
                </c:pt>
                <c:pt idx="138">
                  <c:v>114.95</c:v>
                </c:pt>
                <c:pt idx="139">
                  <c:v>116.6</c:v>
                </c:pt>
                <c:pt idx="140">
                  <c:v>116.6</c:v>
                </c:pt>
                <c:pt idx="141">
                  <c:v>118.25</c:v>
                </c:pt>
                <c:pt idx="142">
                  <c:v>118.25</c:v>
                </c:pt>
                <c:pt idx="143">
                  <c:v>119.9</c:v>
                </c:pt>
                <c:pt idx="144">
                  <c:v>119.9</c:v>
                </c:pt>
                <c:pt idx="145">
                  <c:v>121.55</c:v>
                </c:pt>
                <c:pt idx="146">
                  <c:v>121.55</c:v>
                </c:pt>
                <c:pt idx="147">
                  <c:v>123.2</c:v>
                </c:pt>
                <c:pt idx="148">
                  <c:v>123.2</c:v>
                </c:pt>
                <c:pt idx="149">
                  <c:v>124.85</c:v>
                </c:pt>
                <c:pt idx="150">
                  <c:v>124.85</c:v>
                </c:pt>
                <c:pt idx="151">
                  <c:v>126.5</c:v>
                </c:pt>
                <c:pt idx="152">
                  <c:v>126.5</c:v>
                </c:pt>
                <c:pt idx="153">
                  <c:v>128.15</c:v>
                </c:pt>
                <c:pt idx="154">
                  <c:v>128.15</c:v>
                </c:pt>
                <c:pt idx="155">
                  <c:v>129.80000000000001</c:v>
                </c:pt>
                <c:pt idx="156">
                  <c:v>129.80000000000001</c:v>
                </c:pt>
                <c:pt idx="157">
                  <c:v>131.44999999999999</c:v>
                </c:pt>
                <c:pt idx="158">
                  <c:v>131.44999999999999</c:v>
                </c:pt>
                <c:pt idx="159">
                  <c:v>133.1</c:v>
                </c:pt>
                <c:pt idx="160">
                  <c:v>133.1</c:v>
                </c:pt>
                <c:pt idx="161">
                  <c:v>134.75</c:v>
                </c:pt>
                <c:pt idx="162">
                  <c:v>134.75</c:v>
                </c:pt>
                <c:pt idx="163">
                  <c:v>136.4</c:v>
                </c:pt>
                <c:pt idx="164">
                  <c:v>136.4</c:v>
                </c:pt>
                <c:pt idx="165">
                  <c:v>138.05000000000001</c:v>
                </c:pt>
                <c:pt idx="166">
                  <c:v>138.05000000000001</c:v>
                </c:pt>
                <c:pt idx="167">
                  <c:v>140.5</c:v>
                </c:pt>
                <c:pt idx="168">
                  <c:v>140.5</c:v>
                </c:pt>
                <c:pt idx="169">
                  <c:v>141.5</c:v>
                </c:pt>
              </c:numCache>
            </c:numRef>
          </c:xVal>
          <c:yVal>
            <c:numRef>
              <c:f>'Select data '!$D$2:$D$250</c:f>
              <c:numCache>
                <c:formatCode>0.000</c:formatCode>
                <c:ptCount val="249"/>
                <c:pt idx="0">
                  <c:v>0.34596769254106868</c:v>
                </c:pt>
                <c:pt idx="1">
                  <c:v>0.34596769254106868</c:v>
                </c:pt>
                <c:pt idx="2">
                  <c:v>0.37614930003244756</c:v>
                </c:pt>
                <c:pt idx="3">
                  <c:v>0.37614930003244756</c:v>
                </c:pt>
                <c:pt idx="4">
                  <c:v>0.4100193581667228</c:v>
                </c:pt>
                <c:pt idx="5">
                  <c:v>0.4100193581667228</c:v>
                </c:pt>
                <c:pt idx="6">
                  <c:v>0.426167783045513</c:v>
                </c:pt>
                <c:pt idx="7">
                  <c:v>0.426167783045513</c:v>
                </c:pt>
                <c:pt idx="8">
                  <c:v>0.46641620142291484</c:v>
                </c:pt>
                <c:pt idx="9">
                  <c:v>0.46641620142291484</c:v>
                </c:pt>
                <c:pt idx="10">
                  <c:v>0.48745488449670771</c:v>
                </c:pt>
                <c:pt idx="11">
                  <c:v>0.48745488449670771</c:v>
                </c:pt>
                <c:pt idx="12">
                  <c:v>0.49245690909077799</c:v>
                </c:pt>
                <c:pt idx="13">
                  <c:v>0.49245690909077799</c:v>
                </c:pt>
                <c:pt idx="14">
                  <c:v>0.5238775170990323</c:v>
                </c:pt>
                <c:pt idx="15">
                  <c:v>0.5238775170990323</c:v>
                </c:pt>
                <c:pt idx="16">
                  <c:v>0.53420082515497036</c:v>
                </c:pt>
                <c:pt idx="17">
                  <c:v>0.53420082515497036</c:v>
                </c:pt>
                <c:pt idx="18">
                  <c:v>0.54689732476844688</c:v>
                </c:pt>
                <c:pt idx="19">
                  <c:v>0.54689732476844688</c:v>
                </c:pt>
                <c:pt idx="20">
                  <c:v>0.55994237898539401</c:v>
                </c:pt>
                <c:pt idx="21">
                  <c:v>0.55994237898539401</c:v>
                </c:pt>
                <c:pt idx="22">
                  <c:v>0.57141016352273255</c:v>
                </c:pt>
                <c:pt idx="23">
                  <c:v>0.57141016352273255</c:v>
                </c:pt>
                <c:pt idx="24">
                  <c:v>0.5803559091412217</c:v>
                </c:pt>
                <c:pt idx="25">
                  <c:v>0.5803559091412217</c:v>
                </c:pt>
                <c:pt idx="26">
                  <c:v>0.59448867595012633</c:v>
                </c:pt>
                <c:pt idx="27">
                  <c:v>0.59448867595012633</c:v>
                </c:pt>
                <c:pt idx="28">
                  <c:v>0.60671536783817259</c:v>
                </c:pt>
                <c:pt idx="29">
                  <c:v>0.60671536783817259</c:v>
                </c:pt>
                <c:pt idx="30">
                  <c:v>0.61884998284009718</c:v>
                </c:pt>
                <c:pt idx="31">
                  <c:v>0.61884998284009718</c:v>
                </c:pt>
                <c:pt idx="32">
                  <c:v>0.62650853706625997</c:v>
                </c:pt>
                <c:pt idx="33">
                  <c:v>0.62650853706625997</c:v>
                </c:pt>
                <c:pt idx="34">
                  <c:v>0.63774887991159468</c:v>
                </c:pt>
                <c:pt idx="35">
                  <c:v>0.63774887991159468</c:v>
                </c:pt>
                <c:pt idx="36">
                  <c:v>0.64811466816833618</c:v>
                </c:pt>
                <c:pt idx="37">
                  <c:v>0.64811466816833618</c:v>
                </c:pt>
                <c:pt idx="38">
                  <c:v>0.65616726386258717</c:v>
                </c:pt>
                <c:pt idx="39">
                  <c:v>0.65616726386258717</c:v>
                </c:pt>
                <c:pt idx="40">
                  <c:v>0.66446276491849243</c:v>
                </c:pt>
                <c:pt idx="41">
                  <c:v>0.66446276491849243</c:v>
                </c:pt>
                <c:pt idx="42">
                  <c:v>0.67681956180999758</c:v>
                </c:pt>
                <c:pt idx="43">
                  <c:v>0.67681956180999758</c:v>
                </c:pt>
                <c:pt idx="44">
                  <c:v>0.6816137579796947</c:v>
                </c:pt>
                <c:pt idx="45">
                  <c:v>0.6816137579796947</c:v>
                </c:pt>
                <c:pt idx="46">
                  <c:v>0.69503591298397327</c:v>
                </c:pt>
                <c:pt idx="47">
                  <c:v>0.69503591298397327</c:v>
                </c:pt>
                <c:pt idx="48">
                  <c:v>0.69942263531918059</c:v>
                </c:pt>
                <c:pt idx="49">
                  <c:v>0.69942263531918059</c:v>
                </c:pt>
                <c:pt idx="50">
                  <c:v>0.70931203107732366</c:v>
                </c:pt>
                <c:pt idx="51">
                  <c:v>0.70931203107732366</c:v>
                </c:pt>
                <c:pt idx="52">
                  <c:v>0.71668585176017963</c:v>
                </c:pt>
                <c:pt idx="53">
                  <c:v>0.71668585176017963</c:v>
                </c:pt>
                <c:pt idx="54">
                  <c:v>0.72623182469567438</c:v>
                </c:pt>
                <c:pt idx="55">
                  <c:v>0.72623182469567438</c:v>
                </c:pt>
                <c:pt idx="56">
                  <c:v>0.73399402620667442</c:v>
                </c:pt>
                <c:pt idx="57">
                  <c:v>0.73399402620667442</c:v>
                </c:pt>
                <c:pt idx="58">
                  <c:v>0.73948203903391241</c:v>
                </c:pt>
                <c:pt idx="59">
                  <c:v>0.73948203903391241</c:v>
                </c:pt>
                <c:pt idx="60">
                  <c:v>0.7479748203986889</c:v>
                </c:pt>
                <c:pt idx="61">
                  <c:v>0.7479748203986889</c:v>
                </c:pt>
                <c:pt idx="62">
                  <c:v>0.75303446157603759</c:v>
                </c:pt>
                <c:pt idx="63">
                  <c:v>0.75303446157603759</c:v>
                </c:pt>
                <c:pt idx="64">
                  <c:v>0.75894712420700916</c:v>
                </c:pt>
                <c:pt idx="65">
                  <c:v>0.75894712420700916</c:v>
                </c:pt>
                <c:pt idx="66">
                  <c:v>0.76442848437684618</c:v>
                </c:pt>
                <c:pt idx="67">
                  <c:v>0.76442848437684618</c:v>
                </c:pt>
                <c:pt idx="68">
                  <c:v>0.77654135348403508</c:v>
                </c:pt>
                <c:pt idx="69">
                  <c:v>0.77654135348403508</c:v>
                </c:pt>
                <c:pt idx="70">
                  <c:v>0.77601744389915195</c:v>
                </c:pt>
                <c:pt idx="71">
                  <c:v>0.77601744389915195</c:v>
                </c:pt>
                <c:pt idx="72">
                  <c:v>0.78416615848901416</c:v>
                </c:pt>
                <c:pt idx="73">
                  <c:v>0.78416615848901416</c:v>
                </c:pt>
                <c:pt idx="74">
                  <c:v>0.79158847783152242</c:v>
                </c:pt>
                <c:pt idx="75">
                  <c:v>0.79158847783152242</c:v>
                </c:pt>
                <c:pt idx="76">
                  <c:v>0.79768435848234132</c:v>
                </c:pt>
                <c:pt idx="77">
                  <c:v>0.79768435848234132</c:v>
                </c:pt>
                <c:pt idx="78">
                  <c:v>0.80706888119976683</c:v>
                </c:pt>
                <c:pt idx="79">
                  <c:v>0.80706888119976683</c:v>
                </c:pt>
                <c:pt idx="80">
                  <c:v>0.81348724184398113</c:v>
                </c:pt>
                <c:pt idx="81">
                  <c:v>0.81348724184398113</c:v>
                </c:pt>
                <c:pt idx="82">
                  <c:v>0.81371349696228701</c:v>
                </c:pt>
                <c:pt idx="83">
                  <c:v>0.81371349696228701</c:v>
                </c:pt>
                <c:pt idx="84">
                  <c:v>0.82091723012979312</c:v>
                </c:pt>
                <c:pt idx="85">
                  <c:v>0.82091723012979312</c:v>
                </c:pt>
                <c:pt idx="86">
                  <c:v>0.82715842366512449</c:v>
                </c:pt>
                <c:pt idx="87">
                  <c:v>0.82715842366512449</c:v>
                </c:pt>
                <c:pt idx="88">
                  <c:v>0.83424337281774319</c:v>
                </c:pt>
                <c:pt idx="89">
                  <c:v>0.83424337281774319</c:v>
                </c:pt>
                <c:pt idx="90">
                  <c:v>0.83836676806461718</c:v>
                </c:pt>
                <c:pt idx="91">
                  <c:v>0.83836676806461718</c:v>
                </c:pt>
                <c:pt idx="92">
                  <c:v>0.84217190986700885</c:v>
                </c:pt>
                <c:pt idx="93">
                  <c:v>0.84217190986700885</c:v>
                </c:pt>
                <c:pt idx="94">
                  <c:v>0.84771441728509567</c:v>
                </c:pt>
                <c:pt idx="95">
                  <c:v>0.84771441728509567</c:v>
                </c:pt>
                <c:pt idx="96">
                  <c:v>0.84923426068258889</c:v>
                </c:pt>
                <c:pt idx="97">
                  <c:v>0.84923426068258889</c:v>
                </c:pt>
                <c:pt idx="98">
                  <c:v>0.85552295549955082</c:v>
                </c:pt>
                <c:pt idx="99">
                  <c:v>0.85552295549955082</c:v>
                </c:pt>
                <c:pt idx="100">
                  <c:v>0.85668177758050357</c:v>
                </c:pt>
                <c:pt idx="101">
                  <c:v>0.85668177758050357</c:v>
                </c:pt>
                <c:pt idx="102">
                  <c:v>0.8590551877767153</c:v>
                </c:pt>
                <c:pt idx="103">
                  <c:v>0.8590551877767153</c:v>
                </c:pt>
                <c:pt idx="104">
                  <c:v>0.86225020869485414</c:v>
                </c:pt>
                <c:pt idx="105">
                  <c:v>0.86225020869485414</c:v>
                </c:pt>
                <c:pt idx="106">
                  <c:v>0.86651366110517514</c:v>
                </c:pt>
                <c:pt idx="107">
                  <c:v>0.86651366110517514</c:v>
                </c:pt>
                <c:pt idx="108">
                  <c:v>0.86569473441232536</c:v>
                </c:pt>
                <c:pt idx="109">
                  <c:v>0.86569473441232536</c:v>
                </c:pt>
                <c:pt idx="110">
                  <c:v>0.86875067336033862</c:v>
                </c:pt>
                <c:pt idx="111">
                  <c:v>0.86875067336033862</c:v>
                </c:pt>
                <c:pt idx="112">
                  <c:v>0.8714591265406183</c:v>
                </c:pt>
                <c:pt idx="113">
                  <c:v>0.8714591265406183</c:v>
                </c:pt>
                <c:pt idx="114">
                  <c:v>0.87589659679757481</c:v>
                </c:pt>
                <c:pt idx="115">
                  <c:v>0.87589659679757481</c:v>
                </c:pt>
                <c:pt idx="116">
                  <c:v>0.87696630543326337</c:v>
                </c:pt>
                <c:pt idx="117">
                  <c:v>0.87696630543326337</c:v>
                </c:pt>
                <c:pt idx="118">
                  <c:v>0.87619739329423973</c:v>
                </c:pt>
                <c:pt idx="119">
                  <c:v>0.87619739329423973</c:v>
                </c:pt>
                <c:pt idx="120">
                  <c:v>0.87566905564836195</c:v>
                </c:pt>
                <c:pt idx="121">
                  <c:v>0.87566905564836195</c:v>
                </c:pt>
                <c:pt idx="122">
                  <c:v>0.87636841006671062</c:v>
                </c:pt>
                <c:pt idx="123">
                  <c:v>0.87636841006671062</c:v>
                </c:pt>
                <c:pt idx="124">
                  <c:v>0.88004492465050377</c:v>
                </c:pt>
                <c:pt idx="125">
                  <c:v>0.88004492465050377</c:v>
                </c:pt>
                <c:pt idx="126">
                  <c:v>0.87543561235315426</c:v>
                </c:pt>
                <c:pt idx="127">
                  <c:v>0.87543561235315426</c:v>
                </c:pt>
                <c:pt idx="128">
                  <c:v>0.88731894797604438</c:v>
                </c:pt>
                <c:pt idx="129">
                  <c:v>0.88731894797604438</c:v>
                </c:pt>
                <c:pt idx="130">
                  <c:v>0.88675587204550255</c:v>
                </c:pt>
                <c:pt idx="131">
                  <c:v>0.88675587204550255</c:v>
                </c:pt>
                <c:pt idx="132">
                  <c:v>0.88788204307286123</c:v>
                </c:pt>
                <c:pt idx="133">
                  <c:v>0.88788204307286123</c:v>
                </c:pt>
                <c:pt idx="134">
                  <c:v>0.89078957361279942</c:v>
                </c:pt>
                <c:pt idx="135">
                  <c:v>0.89078957361279942</c:v>
                </c:pt>
                <c:pt idx="136">
                  <c:v>0.88945856129654943</c:v>
                </c:pt>
                <c:pt idx="137">
                  <c:v>0.88945856129654943</c:v>
                </c:pt>
                <c:pt idx="138">
                  <c:v>0.89208909255264524</c:v>
                </c:pt>
                <c:pt idx="139">
                  <c:v>0.89208909255264524</c:v>
                </c:pt>
                <c:pt idx="140">
                  <c:v>0.89000523115715935</c:v>
                </c:pt>
                <c:pt idx="141">
                  <c:v>0.89000523115715935</c:v>
                </c:pt>
                <c:pt idx="142">
                  <c:v>0.89792662404384394</c:v>
                </c:pt>
                <c:pt idx="143">
                  <c:v>0.89792662404384394</c:v>
                </c:pt>
                <c:pt idx="144">
                  <c:v>0.8917468395208773</c:v>
                </c:pt>
                <c:pt idx="145">
                  <c:v>0.8917468395208773</c:v>
                </c:pt>
                <c:pt idx="146">
                  <c:v>0.89194417497865075</c:v>
                </c:pt>
                <c:pt idx="147">
                  <c:v>0.89194417497865075</c:v>
                </c:pt>
                <c:pt idx="148">
                  <c:v>0.89559998033550148</c:v>
                </c:pt>
                <c:pt idx="149">
                  <c:v>0.89559998033550148</c:v>
                </c:pt>
                <c:pt idx="150">
                  <c:v>0.88572486145189699</c:v>
                </c:pt>
                <c:pt idx="151">
                  <c:v>0.88572486145189699</c:v>
                </c:pt>
                <c:pt idx="152">
                  <c:v>0.89627314656049728</c:v>
                </c:pt>
                <c:pt idx="153">
                  <c:v>0.89627314656049728</c:v>
                </c:pt>
                <c:pt idx="154">
                  <c:v>0.89868122171065734</c:v>
                </c:pt>
                <c:pt idx="155">
                  <c:v>0.89868122171065734</c:v>
                </c:pt>
                <c:pt idx="156">
                  <c:v>0.89815486740705919</c:v>
                </c:pt>
                <c:pt idx="157">
                  <c:v>0.89815486740705919</c:v>
                </c:pt>
                <c:pt idx="158">
                  <c:v>0.89816197277681764</c:v>
                </c:pt>
                <c:pt idx="159">
                  <c:v>0.89816197277681764</c:v>
                </c:pt>
                <c:pt idx="160">
                  <c:v>0.89169769013803013</c:v>
                </c:pt>
                <c:pt idx="161">
                  <c:v>0.89169769013803013</c:v>
                </c:pt>
                <c:pt idx="162">
                  <c:v>0.89458959484966349</c:v>
                </c:pt>
                <c:pt idx="163">
                  <c:v>0.89458959484966349</c:v>
                </c:pt>
                <c:pt idx="164">
                  <c:v>0.90190203776594613</c:v>
                </c:pt>
                <c:pt idx="165">
                  <c:v>0.90190203776594613</c:v>
                </c:pt>
                <c:pt idx="166">
                  <c:v>0.8920525239970164</c:v>
                </c:pt>
                <c:pt idx="167">
                  <c:v>0.8920525239970164</c:v>
                </c:pt>
                <c:pt idx="168">
                  <c:v>0.90284539903969663</c:v>
                </c:pt>
                <c:pt idx="169">
                  <c:v>0.90284539903969663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5-C940-9E24-971C96368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41872"/>
        <c:axId val="1"/>
      </c:scatterChart>
      <c:valAx>
        <c:axId val="1613841872"/>
        <c:scaling>
          <c:orientation val="minMax"/>
          <c:max val="1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ptos Narrow"/>
                    <a:ea typeface="Aptos Narrow"/>
                    <a:cs typeface="Aptos Narrow"/>
                  </a:defRPr>
                </a:pPr>
                <a:r>
                  <a:rPr lang="en-US"/>
                  <a:t>Depth, m</a:t>
                </a:r>
              </a:p>
            </c:rich>
          </c:tx>
          <c:layout>
            <c:manualLayout>
              <c:xMode val="edge"/>
              <c:yMode val="edge"/>
              <c:x val="0.50074074074074071"/>
              <c:y val="0.954248366013071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  <c:min val="0.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ptos Narrow"/>
                    <a:ea typeface="Aptos Narrow"/>
                    <a:cs typeface="Aptos Narrow"/>
                  </a:defRPr>
                </a:pPr>
                <a:r>
                  <a:rPr lang="en-US"/>
                  <a:t>Density, g/cm3</a:t>
                </a:r>
              </a:p>
            </c:rich>
          </c:tx>
          <c:layout>
            <c:manualLayout>
              <c:xMode val="edge"/>
              <c:yMode val="edge"/>
              <c:x val="7.4074074074074077E-3"/>
              <c:y val="0.427015250544662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1613841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10" b="0" i="0" u="none" strike="noStrike" baseline="0">
                <a:solidFill>
                  <a:srgbClr val="000000"/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22222222222227"/>
          <c:y val="0.68409586056644878"/>
          <c:w val="0.10074074074074074"/>
          <c:h val="8.06100217864923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ptos Narrow"/>
          <a:ea typeface="Aptos Narrow"/>
          <a:cs typeface="Aptos Narro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C7D58-E9BE-F244-93A9-AE1F8E15E69E}">
  <sheetPr/>
  <sheetViews>
    <sheetView zoomScale="54" workbookViewId="0"/>
  </sheetViews>
  <pageMargins left="0.75" right="0.75" top="1" bottom="1" header="0.51200000000000001" footer="0.51200000000000001"/>
  <pageSetup paperSize="9" orientation="landscape" horizontalDpi="400" verticalDpi="400"/>
  <headerFooter alignWithMargins="0">
    <oddHeader>&amp;A</oddHeader>
    <oddFooter>- &amp;P -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D57CD7-660C-FD46-9FEE-AC0220F8F091}">
  <sheetPr/>
  <sheetViews>
    <sheetView zoomScale="54" workbookViewId="0"/>
  </sheetViews>
  <pageMargins left="0.75" right="0.75" top="1" bottom="1" header="0.51200000000000001" footer="0.51200000000000001"/>
  <headerFooter alignWithMargins="0">
    <oddHeader>&amp;A</oddHeader>
    <oddFooter>- &amp;P -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259" cy="58325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62CB3-BB26-0309-3FC2-A9EEB898B7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3</xdr:row>
      <xdr:rowOff>139700</xdr:rowOff>
    </xdr:from>
    <xdr:to>
      <xdr:col>18</xdr:col>
      <xdr:colOff>228600</xdr:colOff>
      <xdr:row>16</xdr:row>
      <xdr:rowOff>177800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91AC42B-1DA6-7525-573B-48AEEACEE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26496-0823-505F-EBD5-0C7E33123A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8BDB-9609-B046-ADA3-8F8DC675C3D3}">
  <dimension ref="A1:R251"/>
  <sheetViews>
    <sheetView tabSelected="1" workbookViewId="0">
      <selection activeCell="A2" sqref="A2"/>
    </sheetView>
  </sheetViews>
  <sheetFormatPr baseColWidth="10" defaultRowHeight="16"/>
  <cols>
    <col min="1" max="1" width="10.6640625" customWidth="1"/>
    <col min="2" max="2" width="10.6640625" style="1" customWidth="1"/>
    <col min="3" max="3" width="11" style="1" customWidth="1"/>
    <col min="4" max="4" width="8.83203125" style="2" customWidth="1"/>
    <col min="5" max="5" width="10.6640625" style="1" customWidth="1"/>
    <col min="6" max="6" width="9.6640625" style="1" customWidth="1"/>
    <col min="7" max="9" width="10.1640625" style="1" customWidth="1"/>
    <col min="10" max="10" width="10.1640625" customWidth="1"/>
    <col min="11" max="11" width="9" style="5" customWidth="1"/>
    <col min="12" max="12" width="15.1640625" style="5" customWidth="1"/>
    <col min="13" max="13" width="14" customWidth="1"/>
    <col min="14" max="15" width="9.1640625" style="1" customWidth="1"/>
    <col min="16" max="16" width="8.1640625" style="5" customWidth="1"/>
    <col min="17" max="17" width="13.33203125" style="1" customWidth="1"/>
    <col min="18" max="18" width="13.6640625" style="5" customWidth="1"/>
    <col min="19" max="256" width="8.83203125" customWidth="1"/>
  </cols>
  <sheetData>
    <row r="1" spans="1:18">
      <c r="A1" t="s">
        <v>100</v>
      </c>
    </row>
    <row r="2" spans="1:18">
      <c r="A2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t="s">
        <v>9</v>
      </c>
      <c r="K2" s="5" t="s">
        <v>10</v>
      </c>
      <c r="L2" s="5" t="s">
        <v>11</v>
      </c>
      <c r="M2" t="s">
        <v>0</v>
      </c>
      <c r="N2" s="1" t="s">
        <v>1</v>
      </c>
      <c r="O2" s="1" t="s">
        <v>12</v>
      </c>
      <c r="P2" s="5" t="s">
        <v>13</v>
      </c>
      <c r="Q2" s="1" t="s">
        <v>14</v>
      </c>
      <c r="R2" s="5" t="s">
        <v>15</v>
      </c>
    </row>
    <row r="3" spans="1:18">
      <c r="A3" s="3" t="s">
        <v>16</v>
      </c>
      <c r="B3" s="1">
        <v>1.48</v>
      </c>
      <c r="C3" s="1">
        <v>2.1</v>
      </c>
      <c r="D3" s="2">
        <f>AVERAGE(B3,C3)</f>
        <v>1.79</v>
      </c>
      <c r="E3" s="1">
        <v>0.62</v>
      </c>
      <c r="F3" s="1">
        <v>62.2</v>
      </c>
      <c r="G3" s="1">
        <v>76.7</v>
      </c>
      <c r="H3" s="1">
        <v>75.8</v>
      </c>
      <c r="I3" s="1">
        <v>75.900000000000006</v>
      </c>
      <c r="K3" s="5">
        <v>0.98</v>
      </c>
      <c r="L3" s="5">
        <f t="shared" ref="L3:L11" si="0">K3/(AVERAGE(G3:J3)*AVERAGE(G3:J3)*3.141593/4*F3)*100000</f>
        <v>0.34609559522219879</v>
      </c>
      <c r="M3" s="3" t="s">
        <v>17</v>
      </c>
      <c r="N3" s="1">
        <v>1.48</v>
      </c>
      <c r="O3" s="1">
        <f>F3+F4</f>
        <v>126.2</v>
      </c>
      <c r="P3" s="5">
        <f>K3+K4</f>
        <v>2</v>
      </c>
      <c r="Q3" s="1">
        <f>AVERAGE(G3:J4)</f>
        <v>76.36999999999999</v>
      </c>
      <c r="R3" s="5">
        <f>P3/(Q3*Q3*3.14159/4*O3)*100000</f>
        <v>0.34596769254106868</v>
      </c>
    </row>
    <row r="4" spans="1:18">
      <c r="A4" s="3" t="s">
        <v>18</v>
      </c>
      <c r="B4" s="1">
        <f>B3+E3</f>
        <v>2.1</v>
      </c>
      <c r="C4" s="1">
        <v>2.75</v>
      </c>
      <c r="D4" s="2">
        <f t="shared" ref="D4:D19" si="1">AVERAGE(B4,C4)</f>
        <v>2.4249999999999998</v>
      </c>
      <c r="E4" s="1">
        <v>0.65</v>
      </c>
      <c r="F4" s="1">
        <v>64</v>
      </c>
      <c r="G4" s="1">
        <v>77.3</v>
      </c>
      <c r="H4" s="1">
        <v>76.34</v>
      </c>
      <c r="I4" s="1">
        <v>76.180000000000007</v>
      </c>
      <c r="K4" s="5">
        <v>1.02</v>
      </c>
      <c r="L4" s="5">
        <f t="shared" si="0"/>
        <v>0.34577782432249793</v>
      </c>
      <c r="M4" s="3"/>
    </row>
    <row r="5" spans="1:18">
      <c r="A5" s="3">
        <v>6</v>
      </c>
      <c r="B5" s="1">
        <f t="shared" ref="B5:B20" si="2">B4+E4</f>
        <v>2.75</v>
      </c>
      <c r="C5" s="1">
        <v>3.0630000000000002</v>
      </c>
      <c r="D5" s="2">
        <f t="shared" si="1"/>
        <v>2.9065000000000003</v>
      </c>
      <c r="E5" s="1">
        <v>0.313</v>
      </c>
      <c r="F5" s="1">
        <v>31.3</v>
      </c>
      <c r="G5" s="1">
        <v>76.97</v>
      </c>
      <c r="H5" s="1">
        <v>77.03</v>
      </c>
      <c r="K5" s="5">
        <v>0.56000000000000005</v>
      </c>
      <c r="L5" s="5">
        <f t="shared" si="0"/>
        <v>0.38421322520466061</v>
      </c>
      <c r="M5" s="3" t="s">
        <v>19</v>
      </c>
      <c r="N5" s="1">
        <v>2.75</v>
      </c>
      <c r="O5" s="1">
        <f>F5+F6+F7+F8</f>
        <v>162.30000000000001</v>
      </c>
      <c r="P5" s="5">
        <f>K5+K6+K7+K8</f>
        <v>2.8500000000000005</v>
      </c>
      <c r="Q5" s="1">
        <f>AVERAGE(G5:J7)</f>
        <v>77.097142857142856</v>
      </c>
      <c r="R5" s="5">
        <f>P5/(Q5*Q5*3.14159/4*O5)*100000</f>
        <v>0.37614930003244756</v>
      </c>
    </row>
    <row r="6" spans="1:18">
      <c r="A6" s="3" t="s">
        <v>20</v>
      </c>
      <c r="B6" s="1">
        <f t="shared" si="2"/>
        <v>3.0630000000000002</v>
      </c>
      <c r="C6" s="1">
        <v>3.47</v>
      </c>
      <c r="D6" s="2">
        <f t="shared" si="1"/>
        <v>3.2665000000000002</v>
      </c>
      <c r="E6" s="1">
        <f>0.72-0.313</f>
        <v>0.40699999999999997</v>
      </c>
      <c r="F6" s="1">
        <v>39.200000000000003</v>
      </c>
      <c r="G6" s="1">
        <v>77.41</v>
      </c>
      <c r="H6" s="1">
        <v>77.67</v>
      </c>
      <c r="K6" s="5">
        <v>0.68</v>
      </c>
      <c r="L6" s="5">
        <f t="shared" si="0"/>
        <v>0.3673510817727027</v>
      </c>
      <c r="M6" s="3"/>
    </row>
    <row r="7" spans="1:18">
      <c r="A7" s="3" t="s">
        <v>21</v>
      </c>
      <c r="B7" s="1">
        <f t="shared" si="2"/>
        <v>3.47</v>
      </c>
      <c r="C7" s="1">
        <v>3.9730000000000003</v>
      </c>
      <c r="D7" s="2">
        <f t="shared" si="1"/>
        <v>3.7215000000000003</v>
      </c>
      <c r="E7" s="1">
        <v>0.503</v>
      </c>
      <c r="F7" s="1">
        <v>50.3</v>
      </c>
      <c r="G7" s="1">
        <v>77.02</v>
      </c>
      <c r="H7" s="1">
        <v>76.84</v>
      </c>
      <c r="I7" s="1">
        <v>76.739999999999995</v>
      </c>
      <c r="K7" s="5">
        <v>0.87</v>
      </c>
      <c r="L7" s="5">
        <f t="shared" si="0"/>
        <v>0.37272218365197674</v>
      </c>
      <c r="M7" s="3"/>
    </row>
    <row r="8" spans="1:18">
      <c r="A8" s="3" t="s">
        <v>22</v>
      </c>
      <c r="B8" s="1">
        <f t="shared" si="2"/>
        <v>3.9730000000000003</v>
      </c>
      <c r="C8" s="1">
        <v>4.42</v>
      </c>
      <c r="D8" s="2">
        <f t="shared" si="1"/>
        <v>4.1965000000000003</v>
      </c>
      <c r="E8" s="1">
        <f>0.95-0.503</f>
        <v>0.44699999999999995</v>
      </c>
      <c r="F8" s="1">
        <v>41.5</v>
      </c>
      <c r="G8" s="1">
        <v>77.319999999999993</v>
      </c>
      <c r="H8" s="1">
        <v>77.2</v>
      </c>
      <c r="K8" s="5">
        <v>0.74</v>
      </c>
      <c r="L8" s="5">
        <f t="shared" si="0"/>
        <v>0.38035075804473861</v>
      </c>
      <c r="M8" s="3"/>
    </row>
    <row r="9" spans="1:18">
      <c r="A9" s="3">
        <v>9</v>
      </c>
      <c r="B9" s="1">
        <f t="shared" si="2"/>
        <v>4.42</v>
      </c>
      <c r="C9" s="1">
        <v>4.66</v>
      </c>
      <c r="D9" s="2">
        <f t="shared" si="1"/>
        <v>4.54</v>
      </c>
      <c r="E9" s="1">
        <v>0.24</v>
      </c>
      <c r="F9" s="1">
        <v>23.7</v>
      </c>
      <c r="G9" s="1">
        <v>77.98</v>
      </c>
      <c r="H9" s="1">
        <v>77.66</v>
      </c>
      <c r="K9" s="5">
        <v>0.42</v>
      </c>
      <c r="L9" s="5">
        <f t="shared" si="0"/>
        <v>0.37258774159866742</v>
      </c>
      <c r="M9" s="3" t="s">
        <v>23</v>
      </c>
      <c r="N9" s="1">
        <v>4.42</v>
      </c>
      <c r="O9" s="1">
        <f>F9+F10+F11</f>
        <v>160.10000000000002</v>
      </c>
      <c r="P9" s="5">
        <f>K9+K10+K11</f>
        <v>3.0999999999999996</v>
      </c>
      <c r="Q9" s="1">
        <f>AVERAGE(G9:J11)</f>
        <v>77.542222222222222</v>
      </c>
      <c r="R9" s="5">
        <f>P9/(Q9*Q9*3.14159/4*O9)*100000</f>
        <v>0.4100193581667228</v>
      </c>
    </row>
    <row r="10" spans="1:18">
      <c r="A10" s="3" t="s">
        <v>23</v>
      </c>
      <c r="B10" s="1">
        <f t="shared" si="2"/>
        <v>4.66</v>
      </c>
      <c r="C10" s="1">
        <v>5.58</v>
      </c>
      <c r="D10" s="2">
        <f t="shared" si="1"/>
        <v>5.12</v>
      </c>
      <c r="E10" s="1">
        <f>0.29+0.55+0.08</f>
        <v>0.92</v>
      </c>
      <c r="F10" s="1">
        <v>90.7</v>
      </c>
      <c r="G10" s="1">
        <v>77.41</v>
      </c>
      <c r="H10" s="1">
        <v>77.150000000000006</v>
      </c>
      <c r="I10" s="1">
        <v>77.150000000000006</v>
      </c>
      <c r="J10">
        <v>77.459999999999994</v>
      </c>
      <c r="K10" s="5">
        <v>1.73</v>
      </c>
      <c r="L10" s="5">
        <f t="shared" si="0"/>
        <v>0.40651275565978501</v>
      </c>
      <c r="M10" s="3"/>
    </row>
    <row r="11" spans="1:18">
      <c r="A11" s="3">
        <v>11</v>
      </c>
      <c r="B11" s="1">
        <f t="shared" si="2"/>
        <v>5.58</v>
      </c>
      <c r="C11" s="1">
        <v>6.05</v>
      </c>
      <c r="D11" s="2">
        <f t="shared" si="1"/>
        <v>5.8149999999999995</v>
      </c>
      <c r="E11" s="1">
        <v>0.47</v>
      </c>
      <c r="F11" s="1">
        <v>45.7</v>
      </c>
      <c r="G11" s="1">
        <v>77.34</v>
      </c>
      <c r="H11" s="1">
        <v>77.83</v>
      </c>
      <c r="I11" s="1">
        <v>77.900000000000006</v>
      </c>
      <c r="K11" s="5">
        <v>0.95</v>
      </c>
      <c r="L11" s="5">
        <f t="shared" si="0"/>
        <v>0.43851780650141586</v>
      </c>
      <c r="M11" s="3"/>
    </row>
    <row r="12" spans="1:18">
      <c r="A12" s="3" t="s">
        <v>24</v>
      </c>
      <c r="B12" s="1">
        <f t="shared" si="2"/>
        <v>6.05</v>
      </c>
      <c r="C12" s="1">
        <v>6.6</v>
      </c>
      <c r="D12" s="2">
        <f t="shared" si="1"/>
        <v>6.3249999999999993</v>
      </c>
      <c r="E12" s="1">
        <v>0.55000000000000004</v>
      </c>
      <c r="F12" s="1">
        <v>55</v>
      </c>
      <c r="G12" s="1">
        <v>77.53</v>
      </c>
      <c r="H12" s="1">
        <v>77.290000000000006</v>
      </c>
      <c r="I12" s="1">
        <v>77.48</v>
      </c>
      <c r="J12">
        <v>77.77</v>
      </c>
      <c r="K12" s="5">
        <v>1.08</v>
      </c>
      <c r="L12" s="5">
        <f t="shared" ref="L12:L18" si="3">K12/(AVERAGE(G12:J12)*AVERAGE(G12:J12)*3.141593/4*F12)*100000</f>
        <v>0.41607499906257744</v>
      </c>
      <c r="M12" s="3" t="s">
        <v>25</v>
      </c>
      <c r="N12" s="1">
        <v>6.05</v>
      </c>
      <c r="O12" s="1">
        <f>F12+F13+F14</f>
        <v>164.8</v>
      </c>
      <c r="P12" s="5">
        <f>K12+K13+K14</f>
        <v>3.32</v>
      </c>
      <c r="Q12" s="1">
        <f>AVERAGE(G12:J14)</f>
        <v>77.580999999999989</v>
      </c>
      <c r="R12" s="5">
        <f>P12/(Q12*Q12*3.14159/4*O12)*100000</f>
        <v>0.426167783045513</v>
      </c>
    </row>
    <row r="13" spans="1:18">
      <c r="A13" s="3" t="s">
        <v>26</v>
      </c>
      <c r="B13" s="1">
        <f t="shared" si="2"/>
        <v>6.6</v>
      </c>
      <c r="C13" s="1">
        <v>7.26</v>
      </c>
      <c r="D13" s="2">
        <f t="shared" si="1"/>
        <v>6.93</v>
      </c>
      <c r="E13" s="1">
        <v>0.66</v>
      </c>
      <c r="F13" s="1">
        <v>66.5</v>
      </c>
      <c r="G13" s="1">
        <v>77.180000000000007</v>
      </c>
      <c r="H13" s="1">
        <v>77.150000000000006</v>
      </c>
      <c r="I13" s="1">
        <v>77.94</v>
      </c>
      <c r="J13">
        <v>77.63</v>
      </c>
      <c r="K13" s="5">
        <v>1.34</v>
      </c>
      <c r="L13" s="5">
        <f t="shared" si="3"/>
        <v>0.42743497344669201</v>
      </c>
      <c r="M13" s="3"/>
    </row>
    <row r="14" spans="1:18">
      <c r="A14" s="3">
        <v>14</v>
      </c>
      <c r="B14" s="1">
        <f t="shared" si="2"/>
        <v>7.26</v>
      </c>
      <c r="C14" s="1">
        <v>7.7</v>
      </c>
      <c r="D14" s="2">
        <f t="shared" si="1"/>
        <v>7.48</v>
      </c>
      <c r="E14" s="1">
        <v>0.44</v>
      </c>
      <c r="F14" s="1">
        <v>43.3</v>
      </c>
      <c r="G14" s="1">
        <v>78.180000000000007</v>
      </c>
      <c r="H14" s="1">
        <v>77.66</v>
      </c>
      <c r="K14" s="5">
        <v>0.9</v>
      </c>
      <c r="L14" s="5">
        <f t="shared" si="3"/>
        <v>0.43587985333231227</v>
      </c>
      <c r="M14" s="3"/>
    </row>
    <row r="15" spans="1:18">
      <c r="A15" s="3">
        <v>15</v>
      </c>
      <c r="B15" s="1">
        <f t="shared" si="2"/>
        <v>7.7</v>
      </c>
      <c r="C15" s="1">
        <v>8.0950000000000006</v>
      </c>
      <c r="D15" s="2">
        <f t="shared" si="1"/>
        <v>7.8975000000000009</v>
      </c>
      <c r="E15" s="1">
        <v>0.39500000000000002</v>
      </c>
      <c r="F15" s="1">
        <v>39.5</v>
      </c>
      <c r="G15" s="1">
        <v>77.47</v>
      </c>
      <c r="H15" s="1">
        <v>77.62</v>
      </c>
      <c r="K15" s="5">
        <v>0.86</v>
      </c>
      <c r="L15" s="5">
        <f t="shared" si="3"/>
        <v>0.46100307870470297</v>
      </c>
      <c r="M15" s="3" t="s">
        <v>27</v>
      </c>
      <c r="N15" s="1">
        <v>7.7</v>
      </c>
      <c r="O15" s="1">
        <f>F15+F16+F17+F18+F19</f>
        <v>163.5</v>
      </c>
      <c r="P15" s="5">
        <f>K15+K16+K17+K18+K19</f>
        <v>3.6100000000000003</v>
      </c>
      <c r="Q15" s="1">
        <f>AVERAGE(G15:J19)</f>
        <v>77.635999999999996</v>
      </c>
      <c r="R15" s="5">
        <f>P15/(Q15*Q15*3.14159/4*O15)*100000</f>
        <v>0.46641620142291484</v>
      </c>
    </row>
    <row r="16" spans="1:18">
      <c r="A16" s="3" t="s">
        <v>28</v>
      </c>
      <c r="B16" s="1">
        <f t="shared" si="2"/>
        <v>8.0950000000000006</v>
      </c>
      <c r="C16" s="1">
        <v>8.32</v>
      </c>
      <c r="D16" s="2">
        <f t="shared" si="1"/>
        <v>8.2074999999999996</v>
      </c>
      <c r="E16" s="1">
        <f>0.62-0.395</f>
        <v>0.22499999999999998</v>
      </c>
      <c r="F16" s="1">
        <v>22.5</v>
      </c>
      <c r="G16" s="1">
        <v>77.72</v>
      </c>
      <c r="H16" s="1">
        <v>77.44</v>
      </c>
      <c r="K16" s="5">
        <v>0.49</v>
      </c>
      <c r="L16" s="5">
        <f t="shared" si="3"/>
        <v>0.46070622681892232</v>
      </c>
      <c r="M16" s="3"/>
    </row>
    <row r="17" spans="1:18">
      <c r="A17" s="3">
        <v>16</v>
      </c>
      <c r="B17" s="1">
        <f t="shared" si="2"/>
        <v>8.32</v>
      </c>
      <c r="C17" s="1">
        <v>8.66</v>
      </c>
      <c r="D17" s="2">
        <f t="shared" si="1"/>
        <v>8.49</v>
      </c>
      <c r="E17" s="1">
        <v>0.34</v>
      </c>
      <c r="F17" s="1">
        <v>34</v>
      </c>
      <c r="G17" s="1">
        <v>77.69</v>
      </c>
      <c r="H17" s="1">
        <v>77.87</v>
      </c>
      <c r="K17" s="5">
        <v>0.74</v>
      </c>
      <c r="L17" s="5">
        <f t="shared" si="3"/>
        <v>0.45806488028935743</v>
      </c>
      <c r="M17" s="3"/>
    </row>
    <row r="18" spans="1:18">
      <c r="A18" s="3" t="s">
        <v>29</v>
      </c>
      <c r="B18" s="1">
        <f t="shared" si="2"/>
        <v>8.66</v>
      </c>
      <c r="C18" s="1">
        <v>9.2050000000000001</v>
      </c>
      <c r="D18" s="2">
        <f t="shared" si="1"/>
        <v>8.932500000000001</v>
      </c>
      <c r="E18" s="1">
        <v>0.54500000000000004</v>
      </c>
      <c r="F18" s="1">
        <v>54.5</v>
      </c>
      <c r="G18" s="1">
        <v>77.739999999999995</v>
      </c>
      <c r="H18" s="1">
        <v>77.569999999999993</v>
      </c>
      <c r="I18" s="1">
        <v>77.8</v>
      </c>
      <c r="K18" s="5">
        <v>1.24</v>
      </c>
      <c r="L18" s="5">
        <f t="shared" si="3"/>
        <v>0.47979526128185751</v>
      </c>
      <c r="M18" s="3"/>
    </row>
    <row r="19" spans="1:18">
      <c r="A19" s="3">
        <v>17</v>
      </c>
      <c r="B19" s="1">
        <f t="shared" si="2"/>
        <v>9.2050000000000001</v>
      </c>
      <c r="C19" s="1">
        <v>9.35</v>
      </c>
      <c r="D19" s="2">
        <f t="shared" si="1"/>
        <v>9.2774999999999999</v>
      </c>
      <c r="E19" s="1">
        <f>0.69-0.545</f>
        <v>0.14499999999999991</v>
      </c>
      <c r="F19" s="1">
        <v>13</v>
      </c>
      <c r="G19" s="1">
        <v>77.44</v>
      </c>
      <c r="K19" s="5">
        <v>0.28000000000000003</v>
      </c>
      <c r="L19" s="5">
        <f t="shared" ref="L19:L34" si="4">K19/(AVERAGE(G19:J19)*AVERAGE(G19:J19)*3.141593/4*F19)*100000</f>
        <v>0.45729248162999953</v>
      </c>
      <c r="M19" s="3"/>
    </row>
    <row r="20" spans="1:18">
      <c r="A20" s="3" t="s">
        <v>30</v>
      </c>
      <c r="B20" s="1">
        <f t="shared" si="2"/>
        <v>9.35</v>
      </c>
      <c r="C20" s="1">
        <v>10.1</v>
      </c>
      <c r="D20" s="2">
        <f t="shared" ref="D20:D35" si="5">AVERAGE(B20,C20)</f>
        <v>9.7249999999999996</v>
      </c>
      <c r="E20" s="1">
        <v>0.75</v>
      </c>
      <c r="F20" s="1">
        <v>76</v>
      </c>
      <c r="G20" s="1">
        <v>77.63</v>
      </c>
      <c r="H20" s="1">
        <v>77.489999999999995</v>
      </c>
      <c r="I20" s="1">
        <v>77.540000000000006</v>
      </c>
      <c r="K20" s="5">
        <v>1.76</v>
      </c>
      <c r="L20" s="5">
        <f t="shared" si="4"/>
        <v>0.490239395616619</v>
      </c>
      <c r="M20" s="3" t="s">
        <v>31</v>
      </c>
      <c r="N20" s="1">
        <v>9.35</v>
      </c>
      <c r="O20" s="1">
        <f>F20+F21</f>
        <v>164.4</v>
      </c>
      <c r="P20" s="5">
        <f>K20+K21</f>
        <v>3.7800000000000002</v>
      </c>
      <c r="Q20" s="1">
        <f>AVERAGE(G20:J21)</f>
        <v>77.49666666666667</v>
      </c>
      <c r="R20" s="5">
        <f>P20/(Q20*Q20*3.14159/4*O20)*100000</f>
        <v>0.48745488449670771</v>
      </c>
    </row>
    <row r="21" spans="1:18">
      <c r="A21" s="3" t="s">
        <v>32</v>
      </c>
      <c r="B21" s="1">
        <f t="shared" ref="B21:B36" si="6">B20+E20</f>
        <v>10.1</v>
      </c>
      <c r="C21" s="1">
        <v>11</v>
      </c>
      <c r="D21" s="2">
        <f t="shared" si="5"/>
        <v>10.55</v>
      </c>
      <c r="E21" s="1">
        <v>0.9</v>
      </c>
      <c r="F21" s="1">
        <v>88.4</v>
      </c>
      <c r="G21" s="1">
        <v>77.489999999999995</v>
      </c>
      <c r="H21" s="1">
        <v>77.069999999999993</v>
      </c>
      <c r="I21" s="1">
        <v>77.760000000000005</v>
      </c>
      <c r="K21" s="5">
        <v>2.02</v>
      </c>
      <c r="L21" s="5">
        <f t="shared" si="4"/>
        <v>0.4851527378637599</v>
      </c>
      <c r="M21" s="3"/>
    </row>
    <row r="22" spans="1:18">
      <c r="A22" s="3">
        <v>21</v>
      </c>
      <c r="B22" s="1">
        <f t="shared" si="6"/>
        <v>11</v>
      </c>
      <c r="C22" s="1">
        <v>11.51</v>
      </c>
      <c r="D22" s="2">
        <f t="shared" si="5"/>
        <v>11.254999999999999</v>
      </c>
      <c r="E22" s="1">
        <v>0.51</v>
      </c>
      <c r="F22" s="1">
        <v>53</v>
      </c>
      <c r="G22" s="1">
        <v>77.88</v>
      </c>
      <c r="H22" s="1">
        <v>77.38</v>
      </c>
      <c r="I22" s="1">
        <v>77.03</v>
      </c>
      <c r="K22" s="5">
        <v>1.22</v>
      </c>
      <c r="L22" s="5">
        <f t="shared" si="4"/>
        <v>0.48884988042787536</v>
      </c>
      <c r="M22" s="3" t="s">
        <v>33</v>
      </c>
      <c r="N22" s="1">
        <v>11</v>
      </c>
      <c r="O22" s="1">
        <f>F22+F23+F24</f>
        <v>165</v>
      </c>
      <c r="P22" s="5">
        <f>K22+K23+K24</f>
        <v>3.85</v>
      </c>
      <c r="Q22" s="1">
        <f>AVERAGE(G22:J24)</f>
        <v>77.671111111111117</v>
      </c>
      <c r="R22" s="5">
        <f>P22/(Q22*Q22*3.14159/4*O22)*100000</f>
        <v>0.49245690909077799</v>
      </c>
    </row>
    <row r="23" spans="1:18">
      <c r="A23" s="3" t="s">
        <v>34</v>
      </c>
      <c r="B23" s="1">
        <f t="shared" si="6"/>
        <v>11.51</v>
      </c>
      <c r="C23" s="1">
        <v>12.1</v>
      </c>
      <c r="D23" s="2">
        <f t="shared" si="5"/>
        <v>11.805</v>
      </c>
      <c r="E23" s="1">
        <v>0.59</v>
      </c>
      <c r="F23" s="1">
        <v>57</v>
      </c>
      <c r="G23" s="1">
        <v>77.77</v>
      </c>
      <c r="H23" s="1">
        <v>77.790000000000006</v>
      </c>
      <c r="I23" s="1">
        <v>77.760000000000005</v>
      </c>
      <c r="K23" s="5">
        <v>1.34</v>
      </c>
      <c r="L23" s="5">
        <f t="shared" si="4"/>
        <v>0.49485571174406923</v>
      </c>
      <c r="M23" s="3"/>
    </row>
    <row r="24" spans="1:18">
      <c r="A24" s="3">
        <v>23</v>
      </c>
      <c r="B24" s="1">
        <f t="shared" si="6"/>
        <v>12.1</v>
      </c>
      <c r="C24" s="1">
        <v>12.65</v>
      </c>
      <c r="D24" s="2">
        <f t="shared" si="5"/>
        <v>12.375</v>
      </c>
      <c r="E24" s="1">
        <v>0.55000000000000004</v>
      </c>
      <c r="F24" s="1">
        <v>55</v>
      </c>
      <c r="G24" s="1">
        <v>77.849999999999994</v>
      </c>
      <c r="H24" s="1">
        <v>77.86</v>
      </c>
      <c r="I24" s="1">
        <v>77.72</v>
      </c>
      <c r="K24" s="5">
        <v>1.29</v>
      </c>
      <c r="L24" s="5">
        <f t="shared" si="4"/>
        <v>0.49324905391671564</v>
      </c>
      <c r="M24" s="3"/>
    </row>
    <row r="25" spans="1:18">
      <c r="A25" s="3">
        <v>24</v>
      </c>
      <c r="B25" s="1">
        <f t="shared" si="6"/>
        <v>12.65</v>
      </c>
      <c r="C25" s="1">
        <v>12.92</v>
      </c>
      <c r="D25" s="2">
        <f t="shared" si="5"/>
        <v>12.785</v>
      </c>
      <c r="E25" s="1">
        <v>0.27</v>
      </c>
      <c r="F25" s="1">
        <v>28.5</v>
      </c>
      <c r="G25" s="1">
        <v>77.78</v>
      </c>
      <c r="H25" s="1">
        <v>77.84</v>
      </c>
      <c r="K25" s="5">
        <v>0.7</v>
      </c>
      <c r="L25" s="5">
        <f t="shared" si="4"/>
        <v>0.51652627705136789</v>
      </c>
      <c r="M25" s="3" t="s">
        <v>35</v>
      </c>
      <c r="N25" s="1">
        <v>12.65</v>
      </c>
      <c r="O25" s="1">
        <f>F25+F26+F27+F28</f>
        <v>165.20000000000002</v>
      </c>
      <c r="P25" s="5">
        <f>K25+K26+K27+K28</f>
        <v>4.1100000000000003</v>
      </c>
      <c r="Q25" s="1">
        <f>AVERAGE(G25:J28)</f>
        <v>77.759999999999991</v>
      </c>
      <c r="R25" s="5">
        <f>P25/(Q25*Q25*3.14159/4*O25)*100000</f>
        <v>0.5238775170990323</v>
      </c>
    </row>
    <row r="26" spans="1:18">
      <c r="A26" s="3" t="s">
        <v>36</v>
      </c>
      <c r="B26" s="1">
        <f t="shared" si="6"/>
        <v>12.92</v>
      </c>
      <c r="C26" s="1">
        <v>13.75</v>
      </c>
      <c r="D26" s="2">
        <f t="shared" si="5"/>
        <v>13.335000000000001</v>
      </c>
      <c r="E26" s="1">
        <v>0.83</v>
      </c>
      <c r="F26" s="1">
        <v>81.3</v>
      </c>
      <c r="G26" s="1">
        <v>77.69</v>
      </c>
      <c r="H26" s="1">
        <v>77.75</v>
      </c>
      <c r="I26" s="1">
        <v>77.819999999999993</v>
      </c>
      <c r="K26" s="5">
        <v>2.04</v>
      </c>
      <c r="L26" s="5">
        <f t="shared" si="4"/>
        <v>0.52845943905447235</v>
      </c>
      <c r="M26" s="3"/>
    </row>
    <row r="27" spans="1:18">
      <c r="A27" s="3">
        <v>26</v>
      </c>
      <c r="B27" s="1">
        <f t="shared" si="6"/>
        <v>13.75</v>
      </c>
      <c r="C27" s="1">
        <v>14.18</v>
      </c>
      <c r="D27" s="2">
        <f t="shared" si="5"/>
        <v>13.965</v>
      </c>
      <c r="E27" s="1">
        <v>0.43</v>
      </c>
      <c r="F27" s="1">
        <v>43</v>
      </c>
      <c r="G27" s="1">
        <v>77.95</v>
      </c>
      <c r="H27" s="1">
        <v>77.61</v>
      </c>
      <c r="K27" s="5">
        <v>1.07</v>
      </c>
      <c r="L27" s="5">
        <f t="shared" si="4"/>
        <v>0.52370837036225104</v>
      </c>
      <c r="M27" s="3"/>
    </row>
    <row r="28" spans="1:18">
      <c r="A28" s="3">
        <v>26</v>
      </c>
      <c r="B28" s="1">
        <f t="shared" si="6"/>
        <v>14.18</v>
      </c>
      <c r="C28" s="1">
        <v>14.3</v>
      </c>
      <c r="D28" s="2">
        <f t="shared" si="5"/>
        <v>14.24</v>
      </c>
      <c r="E28" s="1">
        <f>0.55-0.43</f>
        <v>0.12000000000000005</v>
      </c>
      <c r="F28" s="1">
        <v>12.4</v>
      </c>
      <c r="G28" s="1">
        <v>77.64</v>
      </c>
      <c r="K28" s="5">
        <v>0.3</v>
      </c>
      <c r="L28" s="5">
        <f t="shared" si="4"/>
        <v>0.51102081100853547</v>
      </c>
      <c r="M28" s="3"/>
    </row>
    <row r="29" spans="1:18">
      <c r="A29" s="3">
        <v>27</v>
      </c>
      <c r="B29" s="1">
        <f t="shared" si="6"/>
        <v>14.299999999999999</v>
      </c>
      <c r="C29" s="1">
        <v>14.85</v>
      </c>
      <c r="D29" s="2">
        <f t="shared" si="5"/>
        <v>14.574999999999999</v>
      </c>
      <c r="E29" s="1">
        <v>0.55000000000000004</v>
      </c>
      <c r="F29" s="1">
        <v>54.8</v>
      </c>
      <c r="G29" s="1">
        <v>77.61</v>
      </c>
      <c r="H29" s="1">
        <v>77.569999999999993</v>
      </c>
      <c r="I29" s="1">
        <v>77.55</v>
      </c>
      <c r="K29" s="5">
        <v>1.35</v>
      </c>
      <c r="L29" s="5">
        <f t="shared" si="4"/>
        <v>0.52119597261237693</v>
      </c>
      <c r="M29" s="3" t="s">
        <v>37</v>
      </c>
      <c r="N29" s="1">
        <v>14.3</v>
      </c>
      <c r="O29" s="1">
        <f>F29+F30+F31</f>
        <v>164.9</v>
      </c>
      <c r="P29" s="5">
        <f>K29+K30+K31</f>
        <v>4.17</v>
      </c>
      <c r="Q29" s="1">
        <f>AVERAGE(G29:J31)</f>
        <v>77.635555555555555</v>
      </c>
      <c r="R29" s="5">
        <f>P29/(Q29*Q29*3.14159/4*O29)*100000</f>
        <v>0.53420082515497036</v>
      </c>
    </row>
    <row r="30" spans="1:18">
      <c r="A30" s="3" t="s">
        <v>38</v>
      </c>
      <c r="B30" s="1">
        <f t="shared" si="6"/>
        <v>14.85</v>
      </c>
      <c r="C30" s="1">
        <v>15.44</v>
      </c>
      <c r="D30" s="2">
        <f t="shared" si="5"/>
        <v>15.145</v>
      </c>
      <c r="E30" s="1">
        <v>0.59</v>
      </c>
      <c r="F30" s="1">
        <v>59.6</v>
      </c>
      <c r="G30" s="1">
        <v>77.5</v>
      </c>
      <c r="H30" s="1">
        <v>77.64</v>
      </c>
      <c r="I30" s="1">
        <v>77.78</v>
      </c>
      <c r="K30" s="5">
        <v>1.5</v>
      </c>
      <c r="L30" s="5">
        <f t="shared" si="4"/>
        <v>0.53159883024377852</v>
      </c>
      <c r="M30" s="3"/>
    </row>
    <row r="31" spans="1:18">
      <c r="A31" s="3">
        <v>29</v>
      </c>
      <c r="B31" s="1">
        <f t="shared" si="6"/>
        <v>15.44</v>
      </c>
      <c r="C31" s="1">
        <v>15.95</v>
      </c>
      <c r="D31" s="2">
        <f t="shared" si="5"/>
        <v>15.695</v>
      </c>
      <c r="E31" s="1">
        <v>0.51</v>
      </c>
      <c r="F31" s="1">
        <v>50.5</v>
      </c>
      <c r="G31" s="1">
        <v>77.72</v>
      </c>
      <c r="H31" s="1">
        <v>77.59</v>
      </c>
      <c r="I31" s="1">
        <v>77.760000000000005</v>
      </c>
      <c r="K31" s="5">
        <v>1.32</v>
      </c>
      <c r="L31" s="5">
        <f t="shared" si="4"/>
        <v>0.55139443792373988</v>
      </c>
      <c r="M31" s="3"/>
    </row>
    <row r="32" spans="1:18">
      <c r="A32" s="3" t="s">
        <v>39</v>
      </c>
      <c r="B32" s="1">
        <f t="shared" si="6"/>
        <v>15.95</v>
      </c>
      <c r="C32" s="1">
        <v>16.66</v>
      </c>
      <c r="D32" s="2">
        <f t="shared" si="5"/>
        <v>16.305</v>
      </c>
      <c r="E32" s="1">
        <v>0.71</v>
      </c>
      <c r="F32" s="1">
        <v>72.3</v>
      </c>
      <c r="G32" s="1">
        <v>77.8</v>
      </c>
      <c r="H32" s="1">
        <v>77.849999999999994</v>
      </c>
      <c r="I32" s="1">
        <v>77.650000000000006</v>
      </c>
      <c r="J32">
        <v>78.010000000000005</v>
      </c>
      <c r="K32" s="5">
        <v>1.88</v>
      </c>
      <c r="L32" s="5">
        <f t="shared" si="4"/>
        <v>0.54659224096390358</v>
      </c>
      <c r="M32" s="3" t="s">
        <v>40</v>
      </c>
      <c r="N32" s="1">
        <v>15.95</v>
      </c>
      <c r="O32" s="1">
        <f>F32+F33</f>
        <v>165.1</v>
      </c>
      <c r="P32" s="5">
        <f>K32+K33</f>
        <v>4.2919999999999998</v>
      </c>
      <c r="Q32" s="1">
        <f>AVERAGE(G32:J33)</f>
        <v>77.796250000000001</v>
      </c>
      <c r="R32" s="5">
        <f>P32/(Q32*Q32*3.14159/4*O32)*100000</f>
        <v>0.54689732476844688</v>
      </c>
    </row>
    <row r="33" spans="1:18">
      <c r="A33" s="3" t="s">
        <v>41</v>
      </c>
      <c r="B33" s="1">
        <f t="shared" si="6"/>
        <v>16.66</v>
      </c>
      <c r="C33" s="1">
        <v>17.600000000000001</v>
      </c>
      <c r="D33" s="2">
        <f t="shared" si="5"/>
        <v>17.130000000000003</v>
      </c>
      <c r="E33" s="1">
        <v>0.94</v>
      </c>
      <c r="F33" s="1">
        <v>92.8</v>
      </c>
      <c r="G33" s="1">
        <v>77.77</v>
      </c>
      <c r="H33" s="1">
        <v>77.709999999999994</v>
      </c>
      <c r="I33" s="1">
        <v>77.69</v>
      </c>
      <c r="J33">
        <v>77.89</v>
      </c>
      <c r="K33" s="5">
        <v>2.4119999999999999</v>
      </c>
      <c r="L33" s="5">
        <f t="shared" si="4"/>
        <v>0.54723144560291392</v>
      </c>
      <c r="M33" s="3"/>
    </row>
    <row r="34" spans="1:18">
      <c r="A34" s="3">
        <v>33</v>
      </c>
      <c r="B34" s="1">
        <f t="shared" si="6"/>
        <v>17.600000000000001</v>
      </c>
      <c r="C34" s="1">
        <v>17.79</v>
      </c>
      <c r="D34" s="2">
        <f t="shared" si="5"/>
        <v>17.695</v>
      </c>
      <c r="E34" s="1">
        <v>0.19</v>
      </c>
      <c r="F34" s="1">
        <v>20.100000000000001</v>
      </c>
      <c r="G34" s="1">
        <v>77.599999999999994</v>
      </c>
      <c r="H34" s="1">
        <v>77.42</v>
      </c>
      <c r="K34" s="5">
        <v>0.52200000000000002</v>
      </c>
      <c r="L34" s="5">
        <f t="shared" si="4"/>
        <v>0.55038810905929503</v>
      </c>
      <c r="M34" s="3" t="s">
        <v>42</v>
      </c>
      <c r="N34" s="1">
        <v>17.600000000000001</v>
      </c>
      <c r="O34" s="1">
        <f>F34+F35+F36+F37</f>
        <v>165.1</v>
      </c>
      <c r="P34" s="5">
        <f>K34+K35+K36+K37</f>
        <v>4.38</v>
      </c>
      <c r="Q34" s="1">
        <f>AVERAGE(G34:J37)</f>
        <v>77.668888888888887</v>
      </c>
      <c r="R34" s="5">
        <f>P34/(Q34*Q34*3.14159/4*O34)*100000</f>
        <v>0.55994237898539401</v>
      </c>
    </row>
    <row r="35" spans="1:18">
      <c r="A35" s="3" t="s">
        <v>43</v>
      </c>
      <c r="B35" s="1">
        <f t="shared" si="6"/>
        <v>17.790000000000003</v>
      </c>
      <c r="C35" s="1">
        <v>18.7</v>
      </c>
      <c r="D35" s="2">
        <f t="shared" si="5"/>
        <v>18.245000000000001</v>
      </c>
      <c r="E35" s="1">
        <v>0.91</v>
      </c>
      <c r="F35" s="1">
        <v>89.9</v>
      </c>
      <c r="G35" s="1">
        <v>77.78</v>
      </c>
      <c r="H35" s="1">
        <v>77.709999999999994</v>
      </c>
      <c r="I35" s="1">
        <v>77.680000000000007</v>
      </c>
      <c r="K35" s="5">
        <v>2.39</v>
      </c>
      <c r="L35" s="5">
        <f t="shared" ref="L35:L50" si="7">K35/(AVERAGE(G35:J35)*AVERAGE(G35:J35)*3.141593/4*F35)*100000</f>
        <v>0.56033202411424954</v>
      </c>
      <c r="M35" s="3"/>
    </row>
    <row r="36" spans="1:18">
      <c r="A36" s="3">
        <v>35</v>
      </c>
      <c r="B36" s="1">
        <f t="shared" si="6"/>
        <v>18.700000000000003</v>
      </c>
      <c r="C36" s="1">
        <v>19.052000000000003</v>
      </c>
      <c r="D36" s="2">
        <f t="shared" ref="D36:D51" si="8">AVERAGE(B36,C36)</f>
        <v>18.876000000000005</v>
      </c>
      <c r="E36" s="1">
        <v>0.35199999999999998</v>
      </c>
      <c r="F36" s="1">
        <v>35.200000000000003</v>
      </c>
      <c r="G36" s="1">
        <v>77.680000000000007</v>
      </c>
      <c r="H36" s="1">
        <v>77.77</v>
      </c>
      <c r="K36" s="5">
        <v>0.93</v>
      </c>
      <c r="L36" s="5">
        <f t="shared" si="7"/>
        <v>0.55683803775953666</v>
      </c>
      <c r="M36" s="3"/>
    </row>
    <row r="37" spans="1:18">
      <c r="A37" s="3">
        <v>35</v>
      </c>
      <c r="B37" s="1">
        <f t="shared" ref="B37:B52" si="9">B36+E36</f>
        <v>19.052000000000003</v>
      </c>
      <c r="C37" s="1">
        <v>19.25</v>
      </c>
      <c r="D37" s="2">
        <f t="shared" si="8"/>
        <v>19.151000000000003</v>
      </c>
      <c r="E37" s="1">
        <f>0.55-0.352</f>
        <v>0.19800000000000006</v>
      </c>
      <c r="F37" s="1">
        <v>19.899999999999999</v>
      </c>
      <c r="G37" s="1">
        <v>77.7</v>
      </c>
      <c r="H37" s="1">
        <v>77.680000000000007</v>
      </c>
      <c r="K37" s="5">
        <v>0.53800000000000003</v>
      </c>
      <c r="L37" s="5">
        <f t="shared" si="7"/>
        <v>0.57030742667694878</v>
      </c>
      <c r="M37" s="3"/>
    </row>
    <row r="38" spans="1:18">
      <c r="A38" s="3" t="s">
        <v>44</v>
      </c>
      <c r="B38" s="1">
        <f t="shared" si="9"/>
        <v>19.250000000000004</v>
      </c>
      <c r="C38" s="1">
        <v>20.23</v>
      </c>
      <c r="D38" s="2">
        <f t="shared" si="8"/>
        <v>19.740000000000002</v>
      </c>
      <c r="E38" s="1">
        <v>0.98</v>
      </c>
      <c r="F38" s="1">
        <v>99.2</v>
      </c>
      <c r="G38" s="1">
        <v>77.72</v>
      </c>
      <c r="H38" s="1">
        <v>77.7</v>
      </c>
      <c r="I38" s="1">
        <v>77.849999999999994</v>
      </c>
      <c r="J38">
        <v>77.78</v>
      </c>
      <c r="K38" s="5">
        <v>2.69</v>
      </c>
      <c r="L38" s="5">
        <f t="shared" si="7"/>
        <v>0.57096600306782885</v>
      </c>
      <c r="M38" s="3" t="s">
        <v>45</v>
      </c>
      <c r="N38" s="1">
        <v>19.25</v>
      </c>
      <c r="O38" s="1">
        <f>F38+F39</f>
        <v>164.8</v>
      </c>
      <c r="P38" s="5">
        <f>K38+K39</f>
        <v>4.476</v>
      </c>
      <c r="Q38" s="1">
        <f>AVERAGE(G38:J39)</f>
        <v>77.794285714285721</v>
      </c>
      <c r="R38" s="5">
        <f>P38/(Q38*Q38*3.14159/4*O38)*100000</f>
        <v>0.57141016352273255</v>
      </c>
    </row>
    <row r="39" spans="1:18">
      <c r="A39" s="3" t="s">
        <v>46</v>
      </c>
      <c r="B39" s="1">
        <f t="shared" si="9"/>
        <v>20.230000000000004</v>
      </c>
      <c r="C39" s="1">
        <v>20.9</v>
      </c>
      <c r="D39" s="2">
        <f t="shared" si="8"/>
        <v>20.565000000000001</v>
      </c>
      <c r="E39" s="1">
        <v>0.67</v>
      </c>
      <c r="F39" s="1">
        <v>65.599999999999994</v>
      </c>
      <c r="G39" s="1">
        <v>77.94</v>
      </c>
      <c r="H39" s="1">
        <v>77.790000000000006</v>
      </c>
      <c r="I39" s="1">
        <v>77.78</v>
      </c>
      <c r="K39" s="5">
        <v>1.786</v>
      </c>
      <c r="L39" s="5">
        <f t="shared" si="7"/>
        <v>0.57216228564855776</v>
      </c>
      <c r="M39" s="3"/>
    </row>
    <row r="40" spans="1:18">
      <c r="A40" s="3">
        <v>39</v>
      </c>
      <c r="B40" s="1">
        <f t="shared" si="9"/>
        <v>20.900000000000006</v>
      </c>
      <c r="C40" s="1">
        <v>21.43</v>
      </c>
      <c r="D40" s="2">
        <f t="shared" si="8"/>
        <v>21.165000000000003</v>
      </c>
      <c r="E40" s="1">
        <v>0.53</v>
      </c>
      <c r="F40" s="1">
        <v>53.7</v>
      </c>
      <c r="G40" s="1">
        <v>77.83</v>
      </c>
      <c r="H40" s="1">
        <v>77.709999999999994</v>
      </c>
      <c r="I40" s="1">
        <v>78.010000000000005</v>
      </c>
      <c r="K40" s="5">
        <v>1.47</v>
      </c>
      <c r="L40" s="5">
        <f t="shared" si="7"/>
        <v>0.57509009281070478</v>
      </c>
      <c r="M40" s="3" t="s">
        <v>47</v>
      </c>
      <c r="N40" s="1">
        <v>20.9</v>
      </c>
      <c r="O40" s="1">
        <f>F40+F41+F42</f>
        <v>165</v>
      </c>
      <c r="P40" s="5">
        <f>K40+K41+K42</f>
        <v>4.5519999999999996</v>
      </c>
      <c r="Q40" s="1">
        <f>AVERAGE(G40:J42)</f>
        <v>77.797777777777767</v>
      </c>
      <c r="R40" s="5">
        <f>P40/(Q40*Q40*3.14159/4*O40)*100000</f>
        <v>0.5803559091412217</v>
      </c>
    </row>
    <row r="41" spans="1:18">
      <c r="A41" s="3" t="s">
        <v>48</v>
      </c>
      <c r="B41" s="1">
        <f t="shared" si="9"/>
        <v>21.430000000000007</v>
      </c>
      <c r="C41" s="1">
        <v>22</v>
      </c>
      <c r="D41" s="2">
        <f t="shared" si="8"/>
        <v>21.715000000000003</v>
      </c>
      <c r="E41" s="1">
        <v>0.56999999999999995</v>
      </c>
      <c r="F41" s="1">
        <v>56.4</v>
      </c>
      <c r="G41" s="1">
        <v>77.760000000000005</v>
      </c>
      <c r="H41" s="1">
        <v>77.8</v>
      </c>
      <c r="I41" s="1">
        <v>77.75</v>
      </c>
      <c r="K41" s="5">
        <v>1.5620000000000001</v>
      </c>
      <c r="L41" s="5">
        <f t="shared" si="7"/>
        <v>0.58302583336433933</v>
      </c>
      <c r="M41" s="3"/>
    </row>
    <row r="42" spans="1:18">
      <c r="A42" s="3">
        <v>41</v>
      </c>
      <c r="B42" s="1">
        <f t="shared" si="9"/>
        <v>22.000000000000007</v>
      </c>
      <c r="C42" s="1">
        <v>22.55</v>
      </c>
      <c r="D42" s="2">
        <f t="shared" si="8"/>
        <v>22.275000000000006</v>
      </c>
      <c r="E42" s="1">
        <v>0.55000000000000004</v>
      </c>
      <c r="F42" s="1">
        <v>54.9</v>
      </c>
      <c r="G42" s="1">
        <v>77.8</v>
      </c>
      <c r="H42" s="1">
        <v>77.739999999999995</v>
      </c>
      <c r="I42" s="1">
        <v>77.78</v>
      </c>
      <c r="K42" s="5">
        <v>1.52</v>
      </c>
      <c r="L42" s="5">
        <f t="shared" si="7"/>
        <v>0.58280046306046496</v>
      </c>
      <c r="M42" s="3"/>
    </row>
    <row r="43" spans="1:18">
      <c r="A43" s="3">
        <v>42</v>
      </c>
      <c r="B43" s="1">
        <f t="shared" si="9"/>
        <v>22.550000000000008</v>
      </c>
      <c r="C43" s="1">
        <v>22.68</v>
      </c>
      <c r="D43" s="2">
        <f t="shared" si="8"/>
        <v>22.615000000000002</v>
      </c>
      <c r="E43" s="1">
        <v>0.13</v>
      </c>
      <c r="F43" s="1">
        <v>13</v>
      </c>
      <c r="G43" s="1">
        <v>77.83</v>
      </c>
      <c r="H43" s="1">
        <v>77.97</v>
      </c>
      <c r="K43" s="5">
        <v>0.36399999999999999</v>
      </c>
      <c r="L43" s="5">
        <f t="shared" si="7"/>
        <v>0.5874801360081382</v>
      </c>
      <c r="M43" s="3" t="s">
        <v>49</v>
      </c>
      <c r="N43" s="1">
        <v>22.55</v>
      </c>
      <c r="O43" s="1">
        <f>F43+F44+F45+F46</f>
        <v>165</v>
      </c>
      <c r="P43" s="5">
        <f>K43+K44+K45+K46</f>
        <v>4.66</v>
      </c>
      <c r="Q43" s="1">
        <f>AVERAGE(G43:J46)</f>
        <v>77.774000000000001</v>
      </c>
      <c r="R43" s="5">
        <f>P43/(Q43*Q43*3.14159/4*O43)*100000</f>
        <v>0.59448867595012633</v>
      </c>
    </row>
    <row r="44" spans="1:18">
      <c r="A44" s="3">
        <v>42</v>
      </c>
      <c r="B44" s="1">
        <f t="shared" si="9"/>
        <v>22.680000000000007</v>
      </c>
      <c r="C44" s="1">
        <v>23.1</v>
      </c>
      <c r="D44" s="2">
        <f t="shared" si="8"/>
        <v>22.890000000000004</v>
      </c>
      <c r="E44" s="1">
        <f>0.55-0.13</f>
        <v>0.42000000000000004</v>
      </c>
      <c r="F44" s="1">
        <v>42</v>
      </c>
      <c r="G44" s="1">
        <v>77.47</v>
      </c>
      <c r="H44" s="1">
        <v>77.849999999999994</v>
      </c>
      <c r="I44" s="1">
        <v>77.69</v>
      </c>
      <c r="K44" s="5">
        <v>1.1819999999999999</v>
      </c>
      <c r="L44" s="5">
        <f t="shared" si="7"/>
        <v>0.59397976005135444</v>
      </c>
      <c r="M44" s="3"/>
    </row>
    <row r="45" spans="1:18">
      <c r="A45" s="3" t="s">
        <v>50</v>
      </c>
      <c r="B45" s="1">
        <f t="shared" si="9"/>
        <v>23.100000000000009</v>
      </c>
      <c r="C45" s="1">
        <v>23.85</v>
      </c>
      <c r="D45" s="2">
        <f t="shared" si="8"/>
        <v>23.475000000000005</v>
      </c>
      <c r="E45" s="1">
        <v>0.75</v>
      </c>
      <c r="F45" s="1">
        <v>75.599999999999994</v>
      </c>
      <c r="G45" s="1">
        <v>77.819999999999993</v>
      </c>
      <c r="H45" s="1">
        <v>77.64</v>
      </c>
      <c r="I45" s="1">
        <v>77.88</v>
      </c>
      <c r="K45" s="5">
        <v>2.1259999999999999</v>
      </c>
      <c r="L45" s="5">
        <f t="shared" si="7"/>
        <v>0.59185545915265148</v>
      </c>
      <c r="M45" s="3"/>
    </row>
    <row r="46" spans="1:18">
      <c r="A46" s="3">
        <v>44</v>
      </c>
      <c r="B46" s="1">
        <f t="shared" si="9"/>
        <v>23.850000000000009</v>
      </c>
      <c r="C46" s="1">
        <v>24.2</v>
      </c>
      <c r="D46" s="2">
        <f t="shared" si="8"/>
        <v>24.025000000000006</v>
      </c>
      <c r="E46" s="1">
        <v>0.35</v>
      </c>
      <c r="F46" s="1">
        <v>34.4</v>
      </c>
      <c r="G46" s="1">
        <v>77.819999999999993</v>
      </c>
      <c r="H46" s="1">
        <v>77.77</v>
      </c>
      <c r="K46" s="5">
        <v>0.98799999999999999</v>
      </c>
      <c r="L46" s="5">
        <f t="shared" si="7"/>
        <v>0.6042340602318067</v>
      </c>
      <c r="M46" s="3"/>
    </row>
    <row r="47" spans="1:18">
      <c r="A47" s="3" t="s">
        <v>51</v>
      </c>
      <c r="B47" s="1">
        <f t="shared" si="9"/>
        <v>24.20000000000001</v>
      </c>
      <c r="C47" s="1">
        <v>24.96</v>
      </c>
      <c r="D47" s="2">
        <f t="shared" si="8"/>
        <v>24.580000000000005</v>
      </c>
      <c r="E47" s="1">
        <v>0.76</v>
      </c>
      <c r="F47" s="1">
        <v>77.099999999999994</v>
      </c>
      <c r="G47" s="1">
        <v>77.56</v>
      </c>
      <c r="H47" s="1">
        <v>77.760000000000005</v>
      </c>
      <c r="I47" s="1">
        <v>77.81</v>
      </c>
      <c r="J47">
        <v>77.8</v>
      </c>
      <c r="K47" s="5">
        <v>2.2040000000000002</v>
      </c>
      <c r="L47" s="5">
        <f t="shared" si="7"/>
        <v>0.60236816551597028</v>
      </c>
      <c r="M47" s="3" t="s">
        <v>52</v>
      </c>
      <c r="N47" s="1">
        <v>24.2</v>
      </c>
      <c r="O47" s="1">
        <f>F47+F48+F49</f>
        <v>164.8</v>
      </c>
      <c r="P47" s="5">
        <f>K47+K48+K49</f>
        <v>4.7480000000000002</v>
      </c>
      <c r="Q47" s="1">
        <f>AVERAGE(G47:J49)</f>
        <v>77.757000000000005</v>
      </c>
      <c r="R47" s="5">
        <f>P47/(Q47*Q47*3.14159/4*O47)*100000</f>
        <v>0.60671536783817259</v>
      </c>
    </row>
    <row r="48" spans="1:18">
      <c r="A48" s="3" t="s">
        <v>53</v>
      </c>
      <c r="B48" s="1">
        <f t="shared" si="9"/>
        <v>24.960000000000012</v>
      </c>
      <c r="C48" s="1">
        <v>25.438000000000013</v>
      </c>
      <c r="D48" s="2">
        <f t="shared" si="8"/>
        <v>25.199000000000012</v>
      </c>
      <c r="E48" s="1">
        <f>0.34+0.55-0.412</f>
        <v>0.47800000000000015</v>
      </c>
      <c r="F48" s="1">
        <v>46.5</v>
      </c>
      <c r="G48" s="1">
        <v>77.81</v>
      </c>
      <c r="H48" s="1">
        <v>77.760000000000005</v>
      </c>
      <c r="I48" s="1">
        <v>77.86</v>
      </c>
      <c r="K48" s="5">
        <v>1.3460000000000001</v>
      </c>
      <c r="L48" s="5">
        <f t="shared" si="7"/>
        <v>0.60873930918487029</v>
      </c>
      <c r="M48" s="3"/>
    </row>
    <row r="49" spans="1:18">
      <c r="A49" s="3">
        <v>47</v>
      </c>
      <c r="B49" s="1">
        <f t="shared" si="9"/>
        <v>25.438000000000013</v>
      </c>
      <c r="C49" s="1">
        <v>25.85</v>
      </c>
      <c r="D49" s="2">
        <f t="shared" si="8"/>
        <v>25.644000000000005</v>
      </c>
      <c r="E49" s="1">
        <v>0.41199999999999998</v>
      </c>
      <c r="F49" s="1">
        <v>41.2</v>
      </c>
      <c r="G49" s="1">
        <v>77.73</v>
      </c>
      <c r="H49" s="1">
        <v>77.760000000000005</v>
      </c>
      <c r="I49" s="1">
        <v>77.72</v>
      </c>
      <c r="K49" s="5">
        <v>1.198</v>
      </c>
      <c r="L49" s="5">
        <f t="shared" si="7"/>
        <v>0.61265762682219616</v>
      </c>
      <c r="M49" s="3"/>
    </row>
    <row r="50" spans="1:18">
      <c r="A50" s="3">
        <v>48</v>
      </c>
      <c r="B50" s="1">
        <f t="shared" si="9"/>
        <v>25.850000000000012</v>
      </c>
      <c r="C50" s="1">
        <v>26.23</v>
      </c>
      <c r="D50" s="2">
        <f t="shared" si="8"/>
        <v>26.040000000000006</v>
      </c>
      <c r="E50" s="1">
        <v>0.38</v>
      </c>
      <c r="F50" s="1">
        <v>39.6</v>
      </c>
      <c r="G50" s="1">
        <v>77.78</v>
      </c>
      <c r="H50" s="1">
        <v>77.739999999999995</v>
      </c>
      <c r="I50" s="1">
        <v>77.81</v>
      </c>
      <c r="K50" s="5">
        <v>1.1659999999999999</v>
      </c>
      <c r="L50" s="5">
        <f t="shared" si="7"/>
        <v>0.61974749864937562</v>
      </c>
      <c r="M50" s="3" t="s">
        <v>54</v>
      </c>
      <c r="N50" s="1">
        <v>25.85</v>
      </c>
      <c r="O50" s="1">
        <f>F50+F51+F52+F53</f>
        <v>165.2</v>
      </c>
      <c r="P50" s="5">
        <f>K50+K51+K52+K53</f>
        <v>4.8559999999999999</v>
      </c>
      <c r="Q50" s="1">
        <f>AVERAGE(G50:J53)</f>
        <v>77.767272727272726</v>
      </c>
      <c r="R50" s="5">
        <f>P50/(Q50*Q50*3.14159/4*O50)*100000</f>
        <v>0.61884998284009718</v>
      </c>
    </row>
    <row r="51" spans="1:18">
      <c r="A51" s="3" t="s">
        <v>55</v>
      </c>
      <c r="B51" s="1">
        <f t="shared" si="9"/>
        <v>26.230000000000011</v>
      </c>
      <c r="C51" s="1">
        <v>26.95</v>
      </c>
      <c r="D51" s="2">
        <f t="shared" si="8"/>
        <v>26.590000000000003</v>
      </c>
      <c r="E51" s="1">
        <v>0.72</v>
      </c>
      <c r="F51" s="1">
        <v>70.8</v>
      </c>
      <c r="G51" s="1">
        <v>77.739999999999995</v>
      </c>
      <c r="H51" s="1">
        <v>77.8</v>
      </c>
      <c r="I51" s="1">
        <v>77.78</v>
      </c>
      <c r="J51">
        <v>77.81</v>
      </c>
      <c r="K51" s="5">
        <v>2.0819999999999999</v>
      </c>
      <c r="L51" s="5">
        <f t="shared" ref="L51:L66" si="10">K51/(AVERAGE(G51:J51)*AVERAGE(G51:J51)*3.141593/4*F51)*100000</f>
        <v>0.61886189513191781</v>
      </c>
      <c r="M51" s="3"/>
    </row>
    <row r="52" spans="1:18">
      <c r="A52" s="3">
        <v>50</v>
      </c>
      <c r="B52" s="1">
        <f t="shared" si="9"/>
        <v>26.95000000000001</v>
      </c>
      <c r="C52" s="1">
        <v>27.40100000000001</v>
      </c>
      <c r="D52" s="2">
        <f t="shared" ref="D52:D67" si="11">AVERAGE(B52,C52)</f>
        <v>27.17550000000001</v>
      </c>
      <c r="E52" s="1">
        <v>0.45100000000000001</v>
      </c>
      <c r="F52" s="1">
        <v>45.1</v>
      </c>
      <c r="G52" s="1">
        <v>77.7</v>
      </c>
      <c r="H52" s="1">
        <v>77.73</v>
      </c>
      <c r="I52" s="1">
        <v>77.78</v>
      </c>
      <c r="K52" s="5">
        <v>1.3240000000000001</v>
      </c>
      <c r="L52" s="5">
        <f t="shared" si="10"/>
        <v>0.61854269965831099</v>
      </c>
      <c r="M52" s="3"/>
    </row>
    <row r="53" spans="1:18">
      <c r="A53" s="3">
        <v>50</v>
      </c>
      <c r="B53" s="1">
        <f t="shared" ref="B53:B68" si="12">B52+E52</f>
        <v>27.40100000000001</v>
      </c>
      <c r="C53" s="1">
        <v>27.5</v>
      </c>
      <c r="D53" s="2">
        <f t="shared" si="11"/>
        <v>27.450500000000005</v>
      </c>
      <c r="E53" s="1">
        <f>0.55-0.451</f>
        <v>9.9000000000000032E-2</v>
      </c>
      <c r="F53" s="1">
        <v>9.6999999999999993</v>
      </c>
      <c r="G53" s="1">
        <v>77.77</v>
      </c>
      <c r="K53" s="5">
        <v>0.28399999999999997</v>
      </c>
      <c r="L53" s="5">
        <f t="shared" si="10"/>
        <v>0.61635720715555276</v>
      </c>
      <c r="M53" s="3"/>
    </row>
    <row r="54" spans="1:18">
      <c r="A54" s="3">
        <v>51</v>
      </c>
      <c r="B54" s="1">
        <f t="shared" si="12"/>
        <v>27.500000000000011</v>
      </c>
      <c r="C54" s="1">
        <v>27.76400000000001</v>
      </c>
      <c r="D54" s="2">
        <f t="shared" si="11"/>
        <v>27.632000000000012</v>
      </c>
      <c r="E54" s="1">
        <v>0.26400000000000001</v>
      </c>
      <c r="F54" s="1">
        <v>26.4</v>
      </c>
      <c r="G54" s="1">
        <v>77.8</v>
      </c>
      <c r="H54" s="1">
        <v>77.75</v>
      </c>
      <c r="K54" s="5">
        <v>0.77800000000000002</v>
      </c>
      <c r="L54" s="5">
        <f t="shared" si="10"/>
        <v>0.62030559913504568</v>
      </c>
      <c r="M54" s="3" t="s">
        <v>56</v>
      </c>
      <c r="N54" s="1">
        <v>27.5</v>
      </c>
      <c r="O54" s="1">
        <f>F54+F55+F56+F57+F58</f>
        <v>165</v>
      </c>
      <c r="P54" s="5">
        <f>K54+K55+K56+K57+K58</f>
        <v>4.9160000000000004</v>
      </c>
      <c r="Q54" s="1">
        <f>AVERAGE(G54:J58)</f>
        <v>77.813636363636348</v>
      </c>
      <c r="R54" s="5">
        <f>P54/(Q54*Q54*3.14159/4*O54)*100000</f>
        <v>0.62650853706625997</v>
      </c>
    </row>
    <row r="55" spans="1:18">
      <c r="A55" s="3" t="s">
        <v>57</v>
      </c>
      <c r="B55" s="1">
        <f t="shared" si="12"/>
        <v>27.76400000000001</v>
      </c>
      <c r="C55" s="1">
        <v>28.114999999999998</v>
      </c>
      <c r="D55" s="2">
        <f t="shared" si="11"/>
        <v>27.939500000000002</v>
      </c>
      <c r="E55" s="1">
        <v>0.35099999999999998</v>
      </c>
      <c r="F55" s="1">
        <v>35.1</v>
      </c>
      <c r="G55" s="1">
        <v>77.8</v>
      </c>
      <c r="H55" s="1">
        <v>77.83</v>
      </c>
      <c r="K55" s="5">
        <v>1.024</v>
      </c>
      <c r="L55" s="5">
        <f t="shared" si="10"/>
        <v>0.61344589882528144</v>
      </c>
      <c r="M55" s="3"/>
    </row>
    <row r="56" spans="1:18">
      <c r="A56" s="3">
        <v>52</v>
      </c>
      <c r="B56" s="1">
        <f t="shared" si="12"/>
        <v>28.115000000000009</v>
      </c>
      <c r="C56" s="1">
        <v>28.5</v>
      </c>
      <c r="D56" s="2">
        <f t="shared" si="11"/>
        <v>28.307500000000005</v>
      </c>
      <c r="E56" s="1">
        <f>1-0.264-0.351</f>
        <v>0.38500000000000001</v>
      </c>
      <c r="F56" s="1">
        <v>39.799999999999997</v>
      </c>
      <c r="G56" s="1">
        <v>77.819999999999993</v>
      </c>
      <c r="H56" s="1">
        <v>77.989999999999995</v>
      </c>
      <c r="K56" s="5">
        <v>1.208</v>
      </c>
      <c r="L56" s="5">
        <f t="shared" si="10"/>
        <v>0.63674166562175827</v>
      </c>
      <c r="M56" s="3"/>
    </row>
    <row r="57" spans="1:18">
      <c r="A57" s="3" t="s">
        <v>58</v>
      </c>
      <c r="B57" s="1">
        <f t="shared" si="12"/>
        <v>28.500000000000011</v>
      </c>
      <c r="C57" s="1">
        <v>28.929000000000009</v>
      </c>
      <c r="D57" s="2">
        <f t="shared" si="11"/>
        <v>28.714500000000008</v>
      </c>
      <c r="E57" s="1">
        <v>0.42899999999999999</v>
      </c>
      <c r="F57" s="1">
        <v>42.9</v>
      </c>
      <c r="G57" s="1">
        <v>77.790000000000006</v>
      </c>
      <c r="H57" s="1">
        <v>77.790000000000006</v>
      </c>
      <c r="I57" s="1">
        <v>77.8</v>
      </c>
      <c r="K57" s="5">
        <v>1.296</v>
      </c>
      <c r="L57" s="5">
        <f t="shared" si="10"/>
        <v>0.63558409168464092</v>
      </c>
      <c r="M57" s="3"/>
    </row>
    <row r="58" spans="1:18">
      <c r="A58" s="3">
        <v>53</v>
      </c>
      <c r="B58" s="1">
        <f t="shared" si="12"/>
        <v>28.929000000000009</v>
      </c>
      <c r="C58" s="1">
        <v>29.15</v>
      </c>
      <c r="D58" s="2">
        <f t="shared" si="11"/>
        <v>29.039500000000004</v>
      </c>
      <c r="E58" s="1">
        <f>0.65-0.429</f>
        <v>0.22100000000000003</v>
      </c>
      <c r="F58" s="1">
        <v>20.8</v>
      </c>
      <c r="G58" s="1">
        <v>77.8</v>
      </c>
      <c r="H58" s="1">
        <v>77.78</v>
      </c>
      <c r="K58" s="5">
        <v>0.61</v>
      </c>
      <c r="L58" s="5">
        <f t="shared" si="10"/>
        <v>0.6170623202040465</v>
      </c>
      <c r="M58" s="3"/>
    </row>
    <row r="59" spans="1:18">
      <c r="A59" s="3">
        <v>54</v>
      </c>
      <c r="B59" s="1">
        <f t="shared" si="12"/>
        <v>29.150000000000009</v>
      </c>
      <c r="C59" s="1">
        <v>29.61</v>
      </c>
      <c r="D59" s="2">
        <f t="shared" si="11"/>
        <v>29.380000000000003</v>
      </c>
      <c r="E59" s="1">
        <v>0.46</v>
      </c>
      <c r="F59" s="1">
        <v>46.9</v>
      </c>
      <c r="G59" s="1">
        <v>77.8</v>
      </c>
      <c r="H59" s="1">
        <v>77.790000000000006</v>
      </c>
      <c r="I59" s="1">
        <v>77.8</v>
      </c>
      <c r="K59" s="5">
        <v>1.4179999999999999</v>
      </c>
      <c r="L59" s="5">
        <f t="shared" si="10"/>
        <v>0.63605032710947473</v>
      </c>
      <c r="M59" s="3" t="s">
        <v>59</v>
      </c>
      <c r="N59" s="1">
        <v>29.15</v>
      </c>
      <c r="O59" s="1">
        <f>F59+F60+F61</f>
        <v>164.89999999999998</v>
      </c>
      <c r="P59" s="5">
        <f>K59+K60+K61</f>
        <v>4.9979999999999993</v>
      </c>
      <c r="Q59" s="1">
        <f>AVERAGE(G59:J61)</f>
        <v>77.788999999999987</v>
      </c>
      <c r="R59" s="5">
        <f>P59/(Q59*Q59*3.14159/4*O59)*100000</f>
        <v>0.63774887991159468</v>
      </c>
    </row>
    <row r="60" spans="1:18">
      <c r="A60" s="3" t="s">
        <v>60</v>
      </c>
      <c r="B60" s="1">
        <f t="shared" si="12"/>
        <v>29.61000000000001</v>
      </c>
      <c r="C60" s="1">
        <v>30.25</v>
      </c>
      <c r="D60" s="2">
        <f t="shared" si="11"/>
        <v>29.930000000000007</v>
      </c>
      <c r="E60" s="1">
        <v>0.64</v>
      </c>
      <c r="F60" s="1">
        <v>63.2</v>
      </c>
      <c r="G60" s="1">
        <v>77.83</v>
      </c>
      <c r="H60" s="1">
        <v>77.7</v>
      </c>
      <c r="I60" s="1">
        <v>77.78</v>
      </c>
      <c r="J60">
        <v>77.790000000000006</v>
      </c>
      <c r="K60" s="5">
        <v>1.9019999999999999</v>
      </c>
      <c r="L60" s="5">
        <f t="shared" si="10"/>
        <v>0.63346622686066623</v>
      </c>
      <c r="M60" s="3"/>
    </row>
    <row r="61" spans="1:18">
      <c r="A61" s="3">
        <v>56</v>
      </c>
      <c r="B61" s="1">
        <f t="shared" si="12"/>
        <v>30.250000000000011</v>
      </c>
      <c r="C61" s="1">
        <v>30.8</v>
      </c>
      <c r="D61" s="2">
        <f t="shared" si="11"/>
        <v>30.525000000000006</v>
      </c>
      <c r="E61" s="1">
        <v>0.55000000000000004</v>
      </c>
      <c r="F61" s="1">
        <v>54.8</v>
      </c>
      <c r="G61" s="1">
        <v>77.8</v>
      </c>
      <c r="H61" s="1">
        <v>77.81</v>
      </c>
      <c r="I61" s="1">
        <v>77.790000000000006</v>
      </c>
      <c r="K61" s="5">
        <v>1.6779999999999999</v>
      </c>
      <c r="L61" s="5">
        <f t="shared" si="10"/>
        <v>0.64411331183378584</v>
      </c>
      <c r="M61" s="3"/>
    </row>
    <row r="62" spans="1:18">
      <c r="A62" s="3">
        <v>57</v>
      </c>
      <c r="B62" s="1">
        <f t="shared" si="12"/>
        <v>30.800000000000011</v>
      </c>
      <c r="C62" s="1">
        <v>31.35</v>
      </c>
      <c r="D62" s="2">
        <f t="shared" si="11"/>
        <v>31.075000000000006</v>
      </c>
      <c r="E62" s="1">
        <v>0.55000000000000004</v>
      </c>
      <c r="F62" s="1">
        <v>54.9</v>
      </c>
      <c r="G62" s="1">
        <v>77.709999999999994</v>
      </c>
      <c r="H62" s="1">
        <v>77.790000000000006</v>
      </c>
      <c r="I62" s="1">
        <v>77.77</v>
      </c>
      <c r="J62">
        <v>77.8</v>
      </c>
      <c r="K62" s="5">
        <v>1.6759999999999999</v>
      </c>
      <c r="L62" s="5">
        <f t="shared" si="10"/>
        <v>0.64271060327971219</v>
      </c>
      <c r="M62" s="3" t="s">
        <v>61</v>
      </c>
      <c r="N62" s="1">
        <v>30.8</v>
      </c>
      <c r="O62" s="1">
        <f>F62+F63+F64</f>
        <v>164.8</v>
      </c>
      <c r="P62" s="5">
        <f>K62+K63+K64</f>
        <v>5.0699999999999994</v>
      </c>
      <c r="Q62" s="1">
        <f>AVERAGE(G62:J64)</f>
        <v>77.741818181818189</v>
      </c>
      <c r="R62" s="5">
        <f>P62/(Q62*Q62*3.14159/4*O62)*100000</f>
        <v>0.64811466816833618</v>
      </c>
    </row>
    <row r="63" spans="1:18">
      <c r="A63" s="3" t="s">
        <v>62</v>
      </c>
      <c r="B63" s="1">
        <f t="shared" si="12"/>
        <v>31.350000000000012</v>
      </c>
      <c r="C63" s="1">
        <v>31.99</v>
      </c>
      <c r="D63" s="2">
        <f t="shared" si="11"/>
        <v>31.670000000000005</v>
      </c>
      <c r="E63" s="1">
        <v>0.64</v>
      </c>
      <c r="F63" s="1">
        <v>65</v>
      </c>
      <c r="G63" s="1">
        <v>77.66</v>
      </c>
      <c r="H63" s="1">
        <v>77.8</v>
      </c>
      <c r="I63" s="1">
        <v>77.760000000000005</v>
      </c>
      <c r="J63">
        <v>77.760000000000005</v>
      </c>
      <c r="K63" s="5">
        <v>2.012</v>
      </c>
      <c r="L63" s="5">
        <f t="shared" si="10"/>
        <v>0.65204828157434158</v>
      </c>
      <c r="M63" s="3"/>
    </row>
    <row r="64" spans="1:18">
      <c r="A64" s="3">
        <v>59</v>
      </c>
      <c r="B64" s="1">
        <f t="shared" si="12"/>
        <v>31.990000000000013</v>
      </c>
      <c r="C64" s="1">
        <v>32.450000000000003</v>
      </c>
      <c r="D64" s="2">
        <f t="shared" si="11"/>
        <v>32.220000000000006</v>
      </c>
      <c r="E64" s="1">
        <v>0.46</v>
      </c>
      <c r="F64" s="1">
        <v>44.9</v>
      </c>
      <c r="G64" s="1">
        <v>77.72</v>
      </c>
      <c r="H64" s="1">
        <v>77.73</v>
      </c>
      <c r="I64" s="1">
        <v>77.66</v>
      </c>
      <c r="K64" s="5">
        <v>1.3819999999999999</v>
      </c>
      <c r="L64" s="5">
        <f t="shared" si="10"/>
        <v>0.64907140032488375</v>
      </c>
      <c r="M64" s="3"/>
    </row>
    <row r="65" spans="1:18">
      <c r="A65" s="3" t="s">
        <v>63</v>
      </c>
      <c r="B65" s="1">
        <f t="shared" si="12"/>
        <v>32.45000000000001</v>
      </c>
      <c r="C65" s="1">
        <v>33.07</v>
      </c>
      <c r="D65" s="2">
        <f t="shared" si="11"/>
        <v>32.760000000000005</v>
      </c>
      <c r="E65" s="1">
        <v>0.62</v>
      </c>
      <c r="F65" s="1">
        <v>62.9</v>
      </c>
      <c r="G65" s="1">
        <v>77.790000000000006</v>
      </c>
      <c r="H65" s="1">
        <v>77.83</v>
      </c>
      <c r="I65" s="1">
        <v>77.78</v>
      </c>
      <c r="K65" s="5">
        <v>1.9319999999999999</v>
      </c>
      <c r="L65" s="5">
        <f t="shared" si="10"/>
        <v>0.64611132500995339</v>
      </c>
      <c r="M65" s="3" t="s">
        <v>64</v>
      </c>
      <c r="N65" s="1">
        <v>32.450000000000003</v>
      </c>
      <c r="O65" s="1">
        <f>F65+F66</f>
        <v>164.9</v>
      </c>
      <c r="P65" s="5">
        <f>K65+K66</f>
        <v>5.1370000000000005</v>
      </c>
      <c r="Q65" s="1">
        <f>AVERAGE(G65:J66)</f>
        <v>77.748571428571424</v>
      </c>
      <c r="R65" s="5">
        <f>P65/(Q65*Q65*3.14159/4*O65)*100000</f>
        <v>0.65616726386258717</v>
      </c>
    </row>
    <row r="66" spans="1:18">
      <c r="A66" s="3" t="s">
        <v>65</v>
      </c>
      <c r="B66" s="1">
        <f t="shared" si="12"/>
        <v>33.070000000000007</v>
      </c>
      <c r="C66" s="1">
        <v>34.1</v>
      </c>
      <c r="D66" s="2">
        <f t="shared" si="11"/>
        <v>33.585000000000008</v>
      </c>
      <c r="E66" s="1">
        <v>1.03</v>
      </c>
      <c r="F66" s="1">
        <v>102</v>
      </c>
      <c r="G66" s="1">
        <v>77.75</v>
      </c>
      <c r="H66" s="1">
        <v>77.75</v>
      </c>
      <c r="I66" s="1">
        <v>77.709999999999994</v>
      </c>
      <c r="J66">
        <v>77.63</v>
      </c>
      <c r="K66" s="5">
        <v>3.2050000000000001</v>
      </c>
      <c r="L66" s="5">
        <f t="shared" si="10"/>
        <v>0.66249730346006108</v>
      </c>
      <c r="M66" s="3"/>
    </row>
    <row r="67" spans="1:18">
      <c r="A67" s="3">
        <v>63</v>
      </c>
      <c r="B67" s="1">
        <f t="shared" si="12"/>
        <v>34.100000000000009</v>
      </c>
      <c r="C67" s="1">
        <v>34.65</v>
      </c>
      <c r="D67" s="2">
        <f t="shared" si="11"/>
        <v>34.375</v>
      </c>
      <c r="E67" s="1">
        <v>0.55000000000000004</v>
      </c>
      <c r="F67" s="1">
        <v>55.3</v>
      </c>
      <c r="G67" s="1">
        <v>77.75</v>
      </c>
      <c r="H67" s="1">
        <v>77.81</v>
      </c>
      <c r="I67" s="1">
        <v>77.77</v>
      </c>
      <c r="J67">
        <v>77.8</v>
      </c>
      <c r="K67" s="5">
        <v>1.74</v>
      </c>
      <c r="L67" s="5">
        <f t="shared" ref="L67:L83" si="13">K67/(AVERAGE(G67:J67)*AVERAGE(G67:J67)*3.141593/4*F67)*100000</f>
        <v>0.662171359305467</v>
      </c>
      <c r="M67" s="3" t="s">
        <v>66</v>
      </c>
      <c r="N67" s="1">
        <v>34.1</v>
      </c>
      <c r="O67" s="1">
        <f>F67+F68+F69</f>
        <v>165.3</v>
      </c>
      <c r="P67" s="5">
        <f>K67+K68+K69</f>
        <v>5.2219999999999995</v>
      </c>
      <c r="Q67" s="1">
        <f>AVERAGE(G67:J69)</f>
        <v>77.803999999999988</v>
      </c>
      <c r="R67" s="5">
        <f>P67/(Q67*Q67*3.14159/4*O67)*100000</f>
        <v>0.66446276491849243</v>
      </c>
    </row>
    <row r="68" spans="1:18">
      <c r="A68" s="3" t="s">
        <v>67</v>
      </c>
      <c r="B68" s="1">
        <f t="shared" si="12"/>
        <v>34.650000000000006</v>
      </c>
      <c r="C68" s="1">
        <v>35.32</v>
      </c>
      <c r="D68" s="2">
        <f t="shared" ref="D68:D83" si="14">AVERAGE(B68,C68)</f>
        <v>34.984999999999999</v>
      </c>
      <c r="E68" s="1">
        <v>0.67</v>
      </c>
      <c r="F68" s="1">
        <v>67.7</v>
      </c>
      <c r="G68" s="1">
        <v>77.8</v>
      </c>
      <c r="H68" s="1">
        <v>77.84</v>
      </c>
      <c r="I68" s="1">
        <v>77.81</v>
      </c>
      <c r="K68" s="5">
        <v>2.1160000000000001</v>
      </c>
      <c r="L68" s="5">
        <f t="shared" si="13"/>
        <v>0.6571913193483927</v>
      </c>
      <c r="M68" s="3"/>
    </row>
    <row r="69" spans="1:18">
      <c r="A69" s="3">
        <v>65</v>
      </c>
      <c r="B69" s="1">
        <f t="shared" ref="B69:B84" si="15">B68+E68</f>
        <v>35.320000000000007</v>
      </c>
      <c r="C69" s="1">
        <v>35.75</v>
      </c>
      <c r="D69" s="2">
        <f t="shared" si="14"/>
        <v>35.535000000000004</v>
      </c>
      <c r="E69" s="1">
        <v>0.43</v>
      </c>
      <c r="F69" s="1">
        <v>42.3</v>
      </c>
      <c r="G69" s="1">
        <v>77.81</v>
      </c>
      <c r="H69" s="1">
        <v>77.819999999999993</v>
      </c>
      <c r="I69" s="1">
        <v>77.83</v>
      </c>
      <c r="K69" s="5">
        <v>1.3660000000000001</v>
      </c>
      <c r="L69" s="5">
        <f t="shared" si="13"/>
        <v>0.67895024564131379</v>
      </c>
      <c r="M69" s="3"/>
    </row>
    <row r="70" spans="1:18">
      <c r="A70" s="3" t="s">
        <v>68</v>
      </c>
      <c r="B70" s="1">
        <f t="shared" si="15"/>
        <v>35.750000000000007</v>
      </c>
      <c r="C70" s="1">
        <v>36.44</v>
      </c>
      <c r="D70" s="2">
        <f t="shared" si="14"/>
        <v>36.094999999999999</v>
      </c>
      <c r="E70" s="1">
        <v>0.69</v>
      </c>
      <c r="F70" s="1">
        <v>69.5</v>
      </c>
      <c r="G70" s="1">
        <v>77.83</v>
      </c>
      <c r="H70" s="1">
        <v>77.86</v>
      </c>
      <c r="I70" s="1">
        <v>77.87</v>
      </c>
      <c r="K70" s="5">
        <v>2.23</v>
      </c>
      <c r="L70" s="5">
        <f t="shared" si="13"/>
        <v>0.67402453502492288</v>
      </c>
      <c r="M70" s="3" t="s">
        <v>69</v>
      </c>
      <c r="N70" s="1">
        <v>35.75</v>
      </c>
      <c r="O70" s="1">
        <f>F70+F71+F72</f>
        <v>164.5</v>
      </c>
      <c r="P70" s="5">
        <f>K70+K71+K72</f>
        <v>5.2960000000000003</v>
      </c>
      <c r="Q70" s="1">
        <f>AVERAGE(G70:J72)</f>
        <v>77.823333333333338</v>
      </c>
      <c r="R70" s="5">
        <f>P70/(Q70*Q70*3.14159/4*O70)*100000</f>
        <v>0.67681956180999758</v>
      </c>
    </row>
    <row r="71" spans="1:18">
      <c r="A71" s="3" t="s">
        <v>70</v>
      </c>
      <c r="B71" s="1">
        <f t="shared" si="15"/>
        <v>36.440000000000005</v>
      </c>
      <c r="C71" s="1">
        <v>36.975000000000001</v>
      </c>
      <c r="D71" s="2">
        <f t="shared" si="14"/>
        <v>36.707500000000003</v>
      </c>
      <c r="E71" s="1">
        <v>0.53500000000000003</v>
      </c>
      <c r="F71" s="1">
        <v>53.5</v>
      </c>
      <c r="G71" s="1">
        <v>77.81</v>
      </c>
      <c r="H71" s="1">
        <v>77.78</v>
      </c>
      <c r="I71" s="1">
        <v>77.81</v>
      </c>
      <c r="K71" s="5">
        <v>1.734</v>
      </c>
      <c r="L71" s="5">
        <f t="shared" si="13"/>
        <v>0.68178303112343597</v>
      </c>
      <c r="M71" s="3"/>
    </row>
    <row r="72" spans="1:18">
      <c r="A72" s="3">
        <v>68</v>
      </c>
      <c r="B72" s="1">
        <f t="shared" si="15"/>
        <v>36.975000000000001</v>
      </c>
      <c r="C72" s="1">
        <v>37.4</v>
      </c>
      <c r="D72" s="2">
        <f t="shared" si="14"/>
        <v>37.1875</v>
      </c>
      <c r="E72" s="1">
        <f>0.96-0.535</f>
        <v>0.42499999999999993</v>
      </c>
      <c r="F72" s="1">
        <v>41.5</v>
      </c>
      <c r="G72" s="1">
        <v>77.8</v>
      </c>
      <c r="H72" s="1">
        <v>77.83</v>
      </c>
      <c r="I72" s="1">
        <v>77.819999999999993</v>
      </c>
      <c r="K72" s="5">
        <v>1.3320000000000001</v>
      </c>
      <c r="L72" s="5">
        <f t="shared" si="13"/>
        <v>0.67487128806441343</v>
      </c>
      <c r="M72" s="3"/>
    </row>
    <row r="73" spans="1:18">
      <c r="A73" s="3">
        <v>69</v>
      </c>
      <c r="B73" s="1">
        <f t="shared" si="15"/>
        <v>37.4</v>
      </c>
      <c r="C73" s="1">
        <v>37.549999999999997</v>
      </c>
      <c r="D73" s="2">
        <f t="shared" si="14"/>
        <v>37.474999999999994</v>
      </c>
      <c r="E73" s="1">
        <v>0.15</v>
      </c>
      <c r="F73" s="1">
        <v>16.7</v>
      </c>
      <c r="G73" s="1">
        <v>77.83</v>
      </c>
      <c r="H73" s="1">
        <v>77.83</v>
      </c>
      <c r="K73" s="5">
        <v>0.53</v>
      </c>
      <c r="L73" s="5">
        <f t="shared" si="13"/>
        <v>0.66707614188888165</v>
      </c>
      <c r="M73" s="3" t="s">
        <v>71</v>
      </c>
      <c r="N73" s="1">
        <v>37.4</v>
      </c>
      <c r="O73" s="1">
        <f>F73+F74+F75+F76</f>
        <v>165.2</v>
      </c>
      <c r="P73" s="5">
        <f>K73+K74+K75+K76</f>
        <v>5.3550000000000004</v>
      </c>
      <c r="Q73" s="1">
        <f>AVERAGE(G73:J76)</f>
        <v>77.814545454545453</v>
      </c>
      <c r="R73" s="5">
        <f>P73/(Q73*Q73*3.14159/4*O73)*100000</f>
        <v>0.6816137579796947</v>
      </c>
    </row>
    <row r="74" spans="1:18">
      <c r="A74" s="3" t="s">
        <v>72</v>
      </c>
      <c r="B74" s="1">
        <f t="shared" si="15"/>
        <v>37.549999999999997</v>
      </c>
      <c r="C74" s="1">
        <v>38.5</v>
      </c>
      <c r="D74" s="2">
        <f t="shared" si="14"/>
        <v>38.024999999999999</v>
      </c>
      <c r="E74" s="1">
        <v>0.95</v>
      </c>
      <c r="F74" s="1">
        <v>93.5</v>
      </c>
      <c r="G74" s="1">
        <v>77.790000000000006</v>
      </c>
      <c r="H74" s="1">
        <v>77.83</v>
      </c>
      <c r="I74" s="1">
        <v>77.790000000000006</v>
      </c>
      <c r="J74">
        <v>77.84</v>
      </c>
      <c r="K74" s="5">
        <v>3.0350000000000001</v>
      </c>
      <c r="L74" s="5">
        <f t="shared" si="13"/>
        <v>0.68258763643976039</v>
      </c>
      <c r="M74" s="3"/>
    </row>
    <row r="75" spans="1:18">
      <c r="A75" s="3">
        <v>71</v>
      </c>
      <c r="B75" s="1">
        <f t="shared" si="15"/>
        <v>38.5</v>
      </c>
      <c r="C75" s="1">
        <v>38.683999999999997</v>
      </c>
      <c r="D75" s="2">
        <f t="shared" si="14"/>
        <v>38.591999999999999</v>
      </c>
      <c r="E75" s="1">
        <v>0.184</v>
      </c>
      <c r="F75" s="1">
        <v>18.399999999999999</v>
      </c>
      <c r="G75" s="1">
        <v>77.790000000000006</v>
      </c>
      <c r="H75" s="1">
        <v>77.83</v>
      </c>
      <c r="K75" s="5">
        <v>0.58199999999999996</v>
      </c>
      <c r="L75" s="5">
        <f t="shared" si="13"/>
        <v>0.66518799359091918</v>
      </c>
      <c r="M75" s="3"/>
    </row>
    <row r="76" spans="1:18">
      <c r="A76" s="3">
        <v>71</v>
      </c>
      <c r="B76" s="1">
        <f t="shared" si="15"/>
        <v>38.683999999999997</v>
      </c>
      <c r="C76" s="1">
        <v>39.049999999999997</v>
      </c>
      <c r="D76" s="2">
        <f t="shared" si="14"/>
        <v>38.866999999999997</v>
      </c>
      <c r="E76" s="1">
        <f>0.55-0.184</f>
        <v>0.36600000000000005</v>
      </c>
      <c r="F76" s="1">
        <v>36.6</v>
      </c>
      <c r="G76" s="1">
        <v>77.78</v>
      </c>
      <c r="H76" s="1">
        <v>77.84</v>
      </c>
      <c r="I76" s="1">
        <v>77.81</v>
      </c>
      <c r="K76" s="5">
        <v>1.208</v>
      </c>
      <c r="L76" s="5">
        <f t="shared" si="13"/>
        <v>0.69410486597675625</v>
      </c>
      <c r="M76" s="3"/>
    </row>
    <row r="77" spans="1:18">
      <c r="A77" s="3" t="s">
        <v>73</v>
      </c>
      <c r="B77" s="1">
        <f t="shared" si="15"/>
        <v>39.049999999999997</v>
      </c>
      <c r="C77" s="1">
        <v>39.78</v>
      </c>
      <c r="D77" s="2">
        <f t="shared" si="14"/>
        <v>39.414999999999999</v>
      </c>
      <c r="E77" s="1">
        <v>0.73</v>
      </c>
      <c r="F77" s="1">
        <v>73.599999999999994</v>
      </c>
      <c r="G77" s="1">
        <v>77.81</v>
      </c>
      <c r="H77" s="1">
        <v>77.8</v>
      </c>
      <c r="I77" s="1">
        <v>77.790000000000006</v>
      </c>
      <c r="K77" s="5">
        <v>2.4119999999999999</v>
      </c>
      <c r="L77" s="5">
        <f t="shared" si="13"/>
        <v>0.68936680318055765</v>
      </c>
      <c r="M77" s="3" t="s">
        <v>74</v>
      </c>
      <c r="N77" s="1">
        <v>39.049999999999997</v>
      </c>
      <c r="O77" s="1">
        <f>F77+F78</f>
        <v>165</v>
      </c>
      <c r="P77" s="5">
        <f>K77+K78</f>
        <v>5.452</v>
      </c>
      <c r="Q77" s="1">
        <f>AVERAGE(G77:J78)</f>
        <v>77.801428571428588</v>
      </c>
      <c r="R77" s="5">
        <f>P77/(Q77*Q77*3.14159/4*O77)*100000</f>
        <v>0.69503591298397327</v>
      </c>
    </row>
    <row r="78" spans="1:18">
      <c r="A78" s="3" t="s">
        <v>75</v>
      </c>
      <c r="B78" s="1">
        <f t="shared" si="15"/>
        <v>39.779999999999994</v>
      </c>
      <c r="C78" s="1">
        <v>40.700000000000003</v>
      </c>
      <c r="D78" s="2">
        <f t="shared" si="14"/>
        <v>40.239999999999995</v>
      </c>
      <c r="E78" s="1">
        <v>0.92</v>
      </c>
      <c r="F78" s="1">
        <v>91.4</v>
      </c>
      <c r="G78" s="1">
        <v>77.8</v>
      </c>
      <c r="H78" s="1">
        <v>77.81</v>
      </c>
      <c r="I78" s="1">
        <v>77.78</v>
      </c>
      <c r="J78">
        <v>77.819999999999993</v>
      </c>
      <c r="K78" s="5">
        <v>3.04</v>
      </c>
      <c r="L78" s="5">
        <f t="shared" si="13"/>
        <v>0.69960089134855985</v>
      </c>
      <c r="M78" s="3"/>
    </row>
    <row r="79" spans="1:18">
      <c r="A79" s="3">
        <v>75</v>
      </c>
      <c r="B79" s="1">
        <f t="shared" si="15"/>
        <v>40.699999999999996</v>
      </c>
      <c r="C79" s="1">
        <v>40.99</v>
      </c>
      <c r="D79" s="2">
        <f t="shared" si="14"/>
        <v>40.844999999999999</v>
      </c>
      <c r="E79" s="1">
        <v>0.28999999999999998</v>
      </c>
      <c r="F79" s="1">
        <v>30.1</v>
      </c>
      <c r="G79" s="1">
        <v>77.81</v>
      </c>
      <c r="H79" s="1">
        <v>77.78</v>
      </c>
      <c r="K79" s="5">
        <v>0.98</v>
      </c>
      <c r="L79" s="5">
        <f t="shared" si="13"/>
        <v>0.68496168771216914</v>
      </c>
      <c r="M79" s="3" t="s">
        <v>76</v>
      </c>
      <c r="N79" s="1">
        <v>40.700000000000003</v>
      </c>
      <c r="O79" s="1">
        <f>F79+F80+F81+F82</f>
        <v>165.2</v>
      </c>
      <c r="P79" s="5">
        <f>K79+K80+K81+K82</f>
        <v>5.4930000000000003</v>
      </c>
      <c r="Q79" s="1">
        <f>AVERAGE(G79:J82)</f>
        <v>77.800999999999988</v>
      </c>
      <c r="R79" s="5">
        <f>P79/(Q79*Q79*3.14159/4*O79)*100000</f>
        <v>0.69942263531918059</v>
      </c>
    </row>
    <row r="80" spans="1:18">
      <c r="A80" s="3" t="s">
        <v>77</v>
      </c>
      <c r="B80" s="1">
        <f t="shared" si="15"/>
        <v>40.989999999999995</v>
      </c>
      <c r="C80" s="1">
        <v>41.8</v>
      </c>
      <c r="D80" s="2">
        <f t="shared" si="14"/>
        <v>41.394999999999996</v>
      </c>
      <c r="E80" s="1">
        <v>0.81</v>
      </c>
      <c r="F80" s="1">
        <v>80</v>
      </c>
      <c r="G80" s="1">
        <v>77.78</v>
      </c>
      <c r="H80" s="1">
        <v>77.8</v>
      </c>
      <c r="I80" s="1">
        <v>77.819999999999993</v>
      </c>
      <c r="K80" s="5">
        <v>2.6850000000000001</v>
      </c>
      <c r="L80" s="5">
        <f t="shared" si="13"/>
        <v>0.70600077828217833</v>
      </c>
      <c r="M80" s="3"/>
    </row>
    <row r="81" spans="1:18">
      <c r="A81" s="3">
        <v>77</v>
      </c>
      <c r="B81" s="1">
        <f t="shared" si="15"/>
        <v>41.8</v>
      </c>
      <c r="C81" s="1">
        <v>42.155000000000001</v>
      </c>
      <c r="D81" s="2">
        <f t="shared" si="14"/>
        <v>41.977499999999999</v>
      </c>
      <c r="E81" s="1">
        <v>0.35499999999999998</v>
      </c>
      <c r="F81" s="1">
        <v>35.5</v>
      </c>
      <c r="G81" s="1">
        <v>77.8</v>
      </c>
      <c r="H81" s="1">
        <v>77.83</v>
      </c>
      <c r="I81" s="1">
        <v>77.8</v>
      </c>
      <c r="K81" s="5">
        <v>1.1779999999999999</v>
      </c>
      <c r="L81" s="5">
        <f t="shared" si="13"/>
        <v>0.69784051104408762</v>
      </c>
      <c r="M81" s="3"/>
    </row>
    <row r="82" spans="1:18">
      <c r="A82" s="3">
        <v>77</v>
      </c>
      <c r="B82" s="1">
        <f t="shared" si="15"/>
        <v>42.154999999999994</v>
      </c>
      <c r="C82" s="1">
        <v>42.35</v>
      </c>
      <c r="D82" s="2">
        <f t="shared" si="14"/>
        <v>42.252499999999998</v>
      </c>
      <c r="E82" s="1">
        <f>0.55-0.355</f>
        <v>0.19500000000000006</v>
      </c>
      <c r="F82" s="1">
        <v>19.600000000000001</v>
      </c>
      <c r="G82" s="1">
        <v>77.8</v>
      </c>
      <c r="H82" s="1">
        <v>77.790000000000006</v>
      </c>
      <c r="K82" s="5">
        <v>0.65</v>
      </c>
      <c r="L82" s="5">
        <f t="shared" si="13"/>
        <v>0.69769238963393332</v>
      </c>
      <c r="M82" s="3"/>
    </row>
    <row r="83" spans="1:18">
      <c r="A83" s="3" t="s">
        <v>78</v>
      </c>
      <c r="B83" s="1">
        <f t="shared" si="15"/>
        <v>42.349999999999994</v>
      </c>
      <c r="C83" s="1">
        <v>43.22</v>
      </c>
      <c r="D83" s="2">
        <f t="shared" si="14"/>
        <v>42.784999999999997</v>
      </c>
      <c r="E83" s="1">
        <v>0.87</v>
      </c>
      <c r="F83" s="1">
        <v>88.4</v>
      </c>
      <c r="G83" s="1">
        <v>77.8</v>
      </c>
      <c r="H83" s="1">
        <v>77.8</v>
      </c>
      <c r="I83" s="1">
        <v>77.78</v>
      </c>
      <c r="J83">
        <v>77.81</v>
      </c>
      <c r="K83" s="5">
        <v>2.9750000000000001</v>
      </c>
      <c r="L83" s="5">
        <f t="shared" si="13"/>
        <v>0.70796778010162953</v>
      </c>
      <c r="M83" s="3" t="s">
        <v>79</v>
      </c>
      <c r="N83" s="1">
        <v>42.35</v>
      </c>
      <c r="O83" s="1">
        <f>F83+F84</f>
        <v>164.9</v>
      </c>
      <c r="P83" s="5">
        <f>K83+K84</f>
        <v>5.5600000000000005</v>
      </c>
      <c r="Q83" s="1">
        <f>AVERAGE(G83:J84)</f>
        <v>77.797142857142859</v>
      </c>
      <c r="R83" s="5">
        <f>P83/(Q83*Q83*3.14159/4*O83)*100000</f>
        <v>0.70931203107732366</v>
      </c>
    </row>
    <row r="84" spans="1:18">
      <c r="A84" s="3" t="s">
        <v>80</v>
      </c>
      <c r="B84" s="1">
        <f t="shared" si="15"/>
        <v>43.219999999999992</v>
      </c>
      <c r="C84" s="1">
        <v>44</v>
      </c>
      <c r="D84" s="2">
        <f t="shared" ref="D84:D99" si="16">AVERAGE(B84,C84)</f>
        <v>43.61</v>
      </c>
      <c r="E84" s="1">
        <v>0.78</v>
      </c>
      <c r="F84" s="1">
        <v>76.5</v>
      </c>
      <c r="G84" s="1">
        <v>77.790000000000006</v>
      </c>
      <c r="H84" s="1">
        <v>77.790000000000006</v>
      </c>
      <c r="I84" s="1">
        <v>77.81</v>
      </c>
      <c r="K84" s="5">
        <v>2.585</v>
      </c>
      <c r="L84" s="5">
        <f t="shared" ref="L84:L99" si="17">K84/(AVERAGE(G84:J84)*AVERAGE(G84:J84)*3.141593/4*F84)*100000</f>
        <v>0.71086511871279479</v>
      </c>
      <c r="M84" s="3"/>
    </row>
    <row r="85" spans="1:18">
      <c r="A85" s="3">
        <v>81</v>
      </c>
      <c r="B85" s="1">
        <f t="shared" ref="B85:B100" si="18">B84+E84</f>
        <v>43.999999999999993</v>
      </c>
      <c r="C85" s="1">
        <v>44.42</v>
      </c>
      <c r="D85" s="2">
        <f t="shared" si="16"/>
        <v>44.209999999999994</v>
      </c>
      <c r="E85" s="1">
        <v>0.42</v>
      </c>
      <c r="F85" s="1">
        <v>43</v>
      </c>
      <c r="G85" s="1">
        <v>77.790000000000006</v>
      </c>
      <c r="H85" s="1">
        <v>77.819999999999993</v>
      </c>
      <c r="I85" s="1">
        <v>77.78</v>
      </c>
      <c r="K85" s="5">
        <v>1.452</v>
      </c>
      <c r="L85" s="5">
        <f t="shared" si="17"/>
        <v>0.71037268369735795</v>
      </c>
      <c r="M85" s="3" t="s">
        <v>81</v>
      </c>
      <c r="N85" s="1">
        <v>44</v>
      </c>
      <c r="O85" s="1">
        <f>F85+F86+F87</f>
        <v>165.2</v>
      </c>
      <c r="P85" s="5">
        <f>K85+K86+K87</f>
        <v>5.6280000000000001</v>
      </c>
      <c r="Q85" s="1">
        <f>AVERAGE(G85:J87)</f>
        <v>77.796999999999997</v>
      </c>
      <c r="R85" s="5">
        <f>P85/(Q85*Q85*3.14159/4*O85)*100000</f>
        <v>0.71668585176017963</v>
      </c>
    </row>
    <row r="86" spans="1:18">
      <c r="A86" s="3" t="s">
        <v>82</v>
      </c>
      <c r="B86" s="1">
        <f t="shared" si="18"/>
        <v>44.419999999999995</v>
      </c>
      <c r="C86" s="1">
        <v>45.1</v>
      </c>
      <c r="D86" s="2">
        <f t="shared" si="16"/>
        <v>44.76</v>
      </c>
      <c r="E86" s="1">
        <v>0.68</v>
      </c>
      <c r="F86" s="1">
        <v>67.400000000000006</v>
      </c>
      <c r="G86" s="1">
        <v>77.78</v>
      </c>
      <c r="H86" s="1">
        <v>77.8</v>
      </c>
      <c r="I86" s="1">
        <v>77.83</v>
      </c>
      <c r="K86" s="5">
        <v>2.302</v>
      </c>
      <c r="L86" s="5">
        <f t="shared" si="17"/>
        <v>0.71838802725581186</v>
      </c>
      <c r="M86" s="3"/>
    </row>
    <row r="87" spans="1:18">
      <c r="A87" s="3">
        <v>83</v>
      </c>
      <c r="B87" s="1">
        <f t="shared" si="18"/>
        <v>45.099999999999994</v>
      </c>
      <c r="C87" s="1">
        <v>45.65</v>
      </c>
      <c r="D87" s="2">
        <f t="shared" si="16"/>
        <v>45.375</v>
      </c>
      <c r="E87" s="1">
        <v>0.55000000000000004</v>
      </c>
      <c r="F87" s="1">
        <v>54.8</v>
      </c>
      <c r="G87" s="1">
        <v>77.8</v>
      </c>
      <c r="H87" s="1">
        <v>77.78</v>
      </c>
      <c r="I87" s="1">
        <v>77.790000000000006</v>
      </c>
      <c r="J87">
        <v>77.8</v>
      </c>
      <c r="K87" s="5">
        <v>1.8740000000000001</v>
      </c>
      <c r="L87" s="5">
        <f t="shared" si="17"/>
        <v>0.71948814379788828</v>
      </c>
      <c r="M87" s="3"/>
    </row>
    <row r="88" spans="1:18">
      <c r="A88" s="3" t="s">
        <v>83</v>
      </c>
      <c r="B88" s="1">
        <f t="shared" si="18"/>
        <v>45.649999999999991</v>
      </c>
      <c r="C88" s="1">
        <v>46.61</v>
      </c>
      <c r="D88" s="2">
        <f t="shared" si="16"/>
        <v>46.129999999999995</v>
      </c>
      <c r="E88" s="1">
        <v>0.96</v>
      </c>
      <c r="F88" s="1">
        <v>97.1</v>
      </c>
      <c r="G88" s="1">
        <v>77.8</v>
      </c>
      <c r="H88" s="1">
        <v>77.78</v>
      </c>
      <c r="I88" s="1">
        <v>77.8</v>
      </c>
      <c r="J88">
        <v>77.819999999999993</v>
      </c>
      <c r="K88" s="5">
        <v>3.34</v>
      </c>
      <c r="L88" s="5">
        <f t="shared" si="17"/>
        <v>0.7235659371570633</v>
      </c>
      <c r="M88" s="3" t="s">
        <v>84</v>
      </c>
      <c r="N88" s="1">
        <v>45.65</v>
      </c>
      <c r="O88" s="1">
        <f>F88+F89</f>
        <v>164.89999999999998</v>
      </c>
      <c r="P88" s="5">
        <f>K88+K89</f>
        <v>5.6920000000000002</v>
      </c>
      <c r="Q88" s="1">
        <f>AVERAGE(G88:J89)</f>
        <v>77.79285714285713</v>
      </c>
      <c r="R88" s="5">
        <f>P88/(Q88*Q88*3.14159/4*O88)*100000</f>
        <v>0.72623182469567438</v>
      </c>
    </row>
    <row r="89" spans="1:18">
      <c r="A89" s="3" t="s">
        <v>85</v>
      </c>
      <c r="B89" s="1">
        <f t="shared" si="18"/>
        <v>46.609999999999992</v>
      </c>
      <c r="C89" s="1">
        <v>47.3</v>
      </c>
      <c r="D89" s="2">
        <f t="shared" si="16"/>
        <v>46.954999999999998</v>
      </c>
      <c r="E89" s="1">
        <v>0.69</v>
      </c>
      <c r="F89" s="1">
        <v>67.8</v>
      </c>
      <c r="G89" s="1">
        <v>77.78</v>
      </c>
      <c r="H89" s="1">
        <v>77.78</v>
      </c>
      <c r="I89" s="1">
        <v>77.790000000000006</v>
      </c>
      <c r="K89" s="5">
        <v>2.3519999999999999</v>
      </c>
      <c r="L89" s="5">
        <f t="shared" si="17"/>
        <v>0.73003653190200479</v>
      </c>
      <c r="M89" s="3"/>
    </row>
    <row r="90" spans="1:18">
      <c r="A90" s="3">
        <v>87</v>
      </c>
      <c r="B90" s="1">
        <f t="shared" si="18"/>
        <v>47.29999999999999</v>
      </c>
      <c r="C90" s="1">
        <v>47.69</v>
      </c>
      <c r="D90" s="2">
        <f t="shared" si="16"/>
        <v>47.49499999999999</v>
      </c>
      <c r="E90" s="1">
        <v>0.39</v>
      </c>
      <c r="F90" s="1">
        <v>40.4</v>
      </c>
      <c r="G90" s="1">
        <v>77.819999999999993</v>
      </c>
      <c r="H90" s="1">
        <v>77.790000000000006</v>
      </c>
      <c r="I90" s="1">
        <v>77.819999999999993</v>
      </c>
      <c r="K90" s="5">
        <v>1.4</v>
      </c>
      <c r="L90" s="5">
        <f t="shared" si="17"/>
        <v>0.72876232158237564</v>
      </c>
      <c r="M90" s="3" t="s">
        <v>86</v>
      </c>
      <c r="N90" s="1">
        <v>47.3</v>
      </c>
      <c r="O90" s="1">
        <f>F90+F91+F92</f>
        <v>165.3</v>
      </c>
      <c r="P90" s="5">
        <f>K90+K91+K92</f>
        <v>5.7679999999999998</v>
      </c>
      <c r="Q90" s="1">
        <f>AVERAGE(G90:J92)</f>
        <v>77.801000000000002</v>
      </c>
      <c r="R90" s="5">
        <f>P90/(Q90*Q90*3.14159/4*O90)*100000</f>
        <v>0.73399402620667442</v>
      </c>
    </row>
    <row r="91" spans="1:18">
      <c r="A91" s="3" t="s">
        <v>87</v>
      </c>
      <c r="B91" s="1">
        <f t="shared" si="18"/>
        <v>47.689999999999991</v>
      </c>
      <c r="C91" s="1">
        <v>48.4</v>
      </c>
      <c r="D91" s="2">
        <f t="shared" si="16"/>
        <v>48.044999999999995</v>
      </c>
      <c r="E91" s="1">
        <v>0.71</v>
      </c>
      <c r="F91" s="1">
        <v>69.900000000000006</v>
      </c>
      <c r="G91" s="1">
        <v>77.790000000000006</v>
      </c>
      <c r="H91" s="1">
        <v>77.790000000000006</v>
      </c>
      <c r="I91" s="1">
        <v>77.790000000000006</v>
      </c>
      <c r="K91" s="5">
        <v>2.452</v>
      </c>
      <c r="L91" s="5">
        <f t="shared" si="17"/>
        <v>0.73808404582937415</v>
      </c>
      <c r="M91" s="3"/>
    </row>
    <row r="92" spans="1:18">
      <c r="A92" s="3">
        <v>89</v>
      </c>
      <c r="B92" s="1">
        <f t="shared" si="18"/>
        <v>48.399999999999991</v>
      </c>
      <c r="C92" s="1">
        <v>48.95</v>
      </c>
      <c r="D92" s="2">
        <f t="shared" si="16"/>
        <v>48.674999999999997</v>
      </c>
      <c r="E92" s="1">
        <v>0.55000000000000004</v>
      </c>
      <c r="F92" s="1">
        <v>55</v>
      </c>
      <c r="G92" s="1">
        <v>77.790000000000006</v>
      </c>
      <c r="H92" s="1">
        <v>77.81</v>
      </c>
      <c r="I92" s="1">
        <v>77.819999999999993</v>
      </c>
      <c r="J92">
        <v>77.790000000000006</v>
      </c>
      <c r="K92" s="5">
        <v>1.9159999999999999</v>
      </c>
      <c r="L92" s="5">
        <f t="shared" si="17"/>
        <v>0.73274992305681252</v>
      </c>
      <c r="M92" s="3"/>
    </row>
    <row r="93" spans="1:18">
      <c r="A93" s="3" t="s">
        <v>88</v>
      </c>
      <c r="B93" s="1">
        <f t="shared" si="18"/>
        <v>48.949999999999989</v>
      </c>
      <c r="C93" s="1">
        <v>49.93</v>
      </c>
      <c r="D93" s="2">
        <f t="shared" si="16"/>
        <v>49.44</v>
      </c>
      <c r="E93" s="1">
        <v>0.98</v>
      </c>
      <c r="F93" s="1">
        <v>99.6</v>
      </c>
      <c r="G93" s="1">
        <v>77.81</v>
      </c>
      <c r="H93" s="1">
        <v>77.78</v>
      </c>
      <c r="I93" s="1">
        <v>77.81</v>
      </c>
      <c r="J93">
        <v>77.8</v>
      </c>
      <c r="K93" s="5">
        <v>3.4849999999999999</v>
      </c>
      <c r="L93" s="5">
        <f t="shared" si="17"/>
        <v>0.7360279740379444</v>
      </c>
      <c r="M93" s="3" t="s">
        <v>89</v>
      </c>
      <c r="N93" s="1">
        <v>48.95</v>
      </c>
      <c r="O93" s="1">
        <f>F93+F94</f>
        <v>164.89999999999998</v>
      </c>
      <c r="P93" s="5">
        <f>K93+K94</f>
        <v>5.7949999999999999</v>
      </c>
      <c r="Q93" s="1">
        <f>AVERAGE(G93:J94)</f>
        <v>77.787142857142854</v>
      </c>
      <c r="R93" s="5">
        <f>P93/(Q93*Q93*3.14159/4*O93)*100000</f>
        <v>0.73948203903391241</v>
      </c>
    </row>
    <row r="94" spans="1:18">
      <c r="A94" s="3" t="s">
        <v>90</v>
      </c>
      <c r="B94" s="1">
        <f t="shared" si="18"/>
        <v>49.929999999999986</v>
      </c>
      <c r="C94" s="1">
        <v>50.6</v>
      </c>
      <c r="D94" s="2">
        <f t="shared" si="16"/>
        <v>50.264999999999993</v>
      </c>
      <c r="E94" s="1">
        <v>0.67</v>
      </c>
      <c r="F94" s="1">
        <v>65.3</v>
      </c>
      <c r="G94" s="1">
        <v>77.77</v>
      </c>
      <c r="H94" s="1">
        <v>77.790000000000006</v>
      </c>
      <c r="I94" s="1">
        <v>77.75</v>
      </c>
      <c r="K94" s="5">
        <v>2.31</v>
      </c>
      <c r="L94" s="5">
        <f t="shared" si="17"/>
        <v>0.74470568884317623</v>
      </c>
      <c r="M94" s="3"/>
    </row>
    <row r="95" spans="1:18">
      <c r="A95" s="3">
        <v>93</v>
      </c>
      <c r="B95" s="1">
        <f t="shared" si="18"/>
        <v>50.599999999999987</v>
      </c>
      <c r="C95" s="1">
        <v>51.02</v>
      </c>
      <c r="D95" s="2">
        <f t="shared" si="16"/>
        <v>50.809999999999995</v>
      </c>
      <c r="E95" s="1">
        <v>0.42</v>
      </c>
      <c r="F95" s="1">
        <v>43.2</v>
      </c>
      <c r="G95" s="1">
        <v>77.81</v>
      </c>
      <c r="H95" s="1">
        <v>77.81</v>
      </c>
      <c r="I95" s="1">
        <v>77.8</v>
      </c>
      <c r="K95" s="5">
        <v>1.518</v>
      </c>
      <c r="L95" s="5">
        <f t="shared" si="17"/>
        <v>0.73903409610347437</v>
      </c>
      <c r="M95" s="3" t="s">
        <v>91</v>
      </c>
      <c r="N95" s="1">
        <v>50.6</v>
      </c>
      <c r="O95" s="1">
        <f>F95+F96+F97</f>
        <v>165.10000000000002</v>
      </c>
      <c r="P95" s="5">
        <f>K95+K96+K97</f>
        <v>5.8699999999999992</v>
      </c>
      <c r="Q95" s="1">
        <f>AVERAGE(G95:J97)</f>
        <v>77.795999999999992</v>
      </c>
      <c r="R95" s="5">
        <f>P95/(Q95*Q95*3.14159/4*O95)*100000</f>
        <v>0.7479748203986889</v>
      </c>
    </row>
    <row r="96" spans="1:18">
      <c r="A96" s="3" t="s">
        <v>92</v>
      </c>
      <c r="B96" s="1">
        <f t="shared" si="18"/>
        <v>51.019999999999989</v>
      </c>
      <c r="C96" s="1">
        <v>51.7</v>
      </c>
      <c r="D96" s="2">
        <f t="shared" si="16"/>
        <v>51.36</v>
      </c>
      <c r="E96" s="1">
        <v>0.68</v>
      </c>
      <c r="F96" s="1">
        <v>66.900000000000006</v>
      </c>
      <c r="G96" s="1">
        <v>77.78</v>
      </c>
      <c r="H96" s="1">
        <v>77.819999999999993</v>
      </c>
      <c r="I96" s="1">
        <v>77.81</v>
      </c>
      <c r="K96" s="5">
        <v>2.3959999999999999</v>
      </c>
      <c r="L96" s="5">
        <f t="shared" si="17"/>
        <v>0.75331108632872656</v>
      </c>
      <c r="M96" s="3"/>
    </row>
    <row r="97" spans="1:18">
      <c r="A97" s="3">
        <v>95</v>
      </c>
      <c r="B97" s="1">
        <f t="shared" si="18"/>
        <v>51.699999999999989</v>
      </c>
      <c r="C97" s="1">
        <v>52.25</v>
      </c>
      <c r="D97" s="2">
        <f t="shared" si="16"/>
        <v>51.974999999999994</v>
      </c>
      <c r="E97" s="1">
        <v>0.55000000000000004</v>
      </c>
      <c r="F97" s="1">
        <v>55</v>
      </c>
      <c r="G97" s="1">
        <v>77.78</v>
      </c>
      <c r="H97" s="1">
        <v>77.8</v>
      </c>
      <c r="I97" s="1">
        <v>77.77</v>
      </c>
      <c r="J97">
        <v>77.78</v>
      </c>
      <c r="K97" s="5">
        <v>1.956</v>
      </c>
      <c r="L97" s="5">
        <f t="shared" si="17"/>
        <v>0.74843215243179306</v>
      </c>
      <c r="M97" s="3"/>
    </row>
    <row r="98" spans="1:18">
      <c r="A98" s="3" t="s">
        <v>93</v>
      </c>
      <c r="B98" s="1">
        <f t="shared" si="18"/>
        <v>52.249999999999986</v>
      </c>
      <c r="C98" s="1">
        <v>53.17</v>
      </c>
      <c r="D98" s="2">
        <f t="shared" si="16"/>
        <v>52.709999999999994</v>
      </c>
      <c r="E98" s="1">
        <v>0.92</v>
      </c>
      <c r="F98" s="1">
        <v>93.1</v>
      </c>
      <c r="G98" s="1">
        <v>77.77</v>
      </c>
      <c r="H98" s="1">
        <v>77.83</v>
      </c>
      <c r="I98" s="1">
        <v>77.78</v>
      </c>
      <c r="J98">
        <v>77.8</v>
      </c>
      <c r="K98" s="5">
        <v>3.31</v>
      </c>
      <c r="L98" s="5">
        <f t="shared" si="17"/>
        <v>0.7479714363362977</v>
      </c>
      <c r="M98" s="3" t="s">
        <v>94</v>
      </c>
      <c r="N98" s="1">
        <v>52.25</v>
      </c>
      <c r="O98" s="1">
        <f>F98+F99</f>
        <v>165</v>
      </c>
      <c r="P98" s="5">
        <f>K98+K99</f>
        <v>5.9050000000000002</v>
      </c>
      <c r="Q98" s="1">
        <f>AVERAGE(G98:J99)</f>
        <v>77.78857142857143</v>
      </c>
      <c r="R98" s="5">
        <f>P98/(Q98*Q98*3.14159/4*O98)*100000</f>
        <v>0.75303446157603759</v>
      </c>
    </row>
    <row r="99" spans="1:18">
      <c r="A99" s="3" t="s">
        <v>95</v>
      </c>
      <c r="B99" s="1">
        <f t="shared" si="18"/>
        <v>53.169999999999987</v>
      </c>
      <c r="C99" s="1">
        <v>53.9</v>
      </c>
      <c r="D99" s="2">
        <f t="shared" si="16"/>
        <v>53.534999999999997</v>
      </c>
      <c r="E99" s="1">
        <v>0.73</v>
      </c>
      <c r="F99" s="1">
        <v>71.900000000000006</v>
      </c>
      <c r="G99" s="1">
        <v>77.77</v>
      </c>
      <c r="H99" s="1">
        <v>77.790000000000006</v>
      </c>
      <c r="I99" s="1">
        <v>77.78</v>
      </c>
      <c r="K99" s="5">
        <v>2.5950000000000002</v>
      </c>
      <c r="L99" s="5">
        <f t="shared" si="17"/>
        <v>0.75959599270627398</v>
      </c>
      <c r="M99" s="3"/>
    </row>
    <row r="100" spans="1:18">
      <c r="A100" s="3">
        <v>99</v>
      </c>
      <c r="B100" s="1">
        <f t="shared" si="18"/>
        <v>53.899999999999984</v>
      </c>
      <c r="C100" s="1">
        <v>54.23</v>
      </c>
      <c r="D100" s="2">
        <f t="shared" ref="D100:D115" si="19">AVERAGE(B100,C100)</f>
        <v>54.064999999999991</v>
      </c>
      <c r="E100" s="1">
        <v>0.33</v>
      </c>
      <c r="F100" s="1">
        <v>34.299999999999997</v>
      </c>
      <c r="G100" s="1">
        <v>77.819999999999993</v>
      </c>
      <c r="H100" s="1">
        <v>77.83</v>
      </c>
      <c r="I100" s="1">
        <v>77.84</v>
      </c>
      <c r="K100" s="5">
        <v>1.252</v>
      </c>
      <c r="L100" s="5">
        <f t="shared" ref="L100:L115" si="20">K100/(AVERAGE(G100:J100)*AVERAGE(G100:J100)*3.141593/4*F100)*100000</f>
        <v>0.76723113510476337</v>
      </c>
      <c r="M100" s="4">
        <v>99100101</v>
      </c>
      <c r="N100" s="1">
        <v>53.9</v>
      </c>
      <c r="O100" s="1">
        <f>F100+F101+F102+F103</f>
        <v>165.10000000000002</v>
      </c>
      <c r="P100" s="5">
        <f>K100+K101+K102+K103</f>
        <v>5.956999999999999</v>
      </c>
      <c r="Q100" s="1">
        <f>AVERAGE(G100:J103)</f>
        <v>77.801818181818177</v>
      </c>
      <c r="R100" s="5">
        <f>P100/(Q100*Q100*3.14159/4*O100)*100000</f>
        <v>0.75894712420700916</v>
      </c>
    </row>
    <row r="101" spans="1:18">
      <c r="A101" s="4">
        <v>99100</v>
      </c>
      <c r="B101" s="1">
        <f t="shared" ref="B101:B116" si="21">B100+E100</f>
        <v>54.229999999999983</v>
      </c>
      <c r="C101" s="1">
        <v>55</v>
      </c>
      <c r="D101" s="2">
        <f t="shared" si="19"/>
        <v>54.614999999999995</v>
      </c>
      <c r="E101" s="1">
        <v>0.77</v>
      </c>
      <c r="F101" s="1">
        <v>75.8</v>
      </c>
      <c r="G101" s="1">
        <v>77.819999999999993</v>
      </c>
      <c r="H101" s="1">
        <v>77.790000000000006</v>
      </c>
      <c r="I101" s="1">
        <v>77.77</v>
      </c>
      <c r="K101" s="5">
        <v>2.7149999999999999</v>
      </c>
      <c r="L101" s="5">
        <f t="shared" si="20"/>
        <v>0.75357405476187134</v>
      </c>
      <c r="M101" s="3"/>
    </row>
    <row r="102" spans="1:18">
      <c r="A102" s="3">
        <v>101</v>
      </c>
      <c r="B102" s="1">
        <f t="shared" si="21"/>
        <v>54.999999999999986</v>
      </c>
      <c r="C102" s="1">
        <v>55.336999999999989</v>
      </c>
      <c r="D102" s="2">
        <f t="shared" si="19"/>
        <v>55.168499999999987</v>
      </c>
      <c r="E102" s="1">
        <v>0.33700000000000002</v>
      </c>
      <c r="F102" s="1">
        <v>33.700000000000003</v>
      </c>
      <c r="G102" s="1">
        <v>77.77</v>
      </c>
      <c r="H102" s="1">
        <v>77.8</v>
      </c>
      <c r="I102" s="1">
        <v>77.819999999999993</v>
      </c>
      <c r="K102" s="5">
        <v>1.212</v>
      </c>
      <c r="L102" s="5">
        <f t="shared" si="20"/>
        <v>0.75659037332261447</v>
      </c>
      <c r="M102" s="3"/>
    </row>
    <row r="103" spans="1:18">
      <c r="A103" s="3">
        <v>101</v>
      </c>
      <c r="B103" s="1">
        <f t="shared" si="21"/>
        <v>55.336999999999989</v>
      </c>
      <c r="C103" s="1">
        <v>55.55</v>
      </c>
      <c r="D103" s="2">
        <f t="shared" si="19"/>
        <v>55.443499999999993</v>
      </c>
      <c r="E103" s="1">
        <f>0.55-0.337</f>
        <v>0.21300000000000002</v>
      </c>
      <c r="F103" s="1">
        <v>21.3</v>
      </c>
      <c r="G103" s="1">
        <v>77.77</v>
      </c>
      <c r="H103" s="1">
        <v>77.790000000000006</v>
      </c>
      <c r="K103" s="5">
        <v>0.77800000000000002</v>
      </c>
      <c r="L103" s="5">
        <f t="shared" si="20"/>
        <v>0.76873063148167009</v>
      </c>
      <c r="M103" s="3"/>
    </row>
    <row r="104" spans="1:18">
      <c r="A104" s="4">
        <v>102103</v>
      </c>
      <c r="B104" s="1">
        <f t="shared" si="21"/>
        <v>55.54999999999999</v>
      </c>
      <c r="C104" s="1">
        <v>56.43</v>
      </c>
      <c r="D104" s="2">
        <f t="shared" si="19"/>
        <v>55.989999999999995</v>
      </c>
      <c r="E104" s="1">
        <v>0.88</v>
      </c>
      <c r="F104" s="1">
        <v>89.1</v>
      </c>
      <c r="G104" s="1">
        <v>77.8</v>
      </c>
      <c r="H104" s="1">
        <v>77.77</v>
      </c>
      <c r="I104" s="1">
        <v>77.819999999999993</v>
      </c>
      <c r="K104" s="5">
        <v>3.2050000000000001</v>
      </c>
      <c r="L104" s="5">
        <f t="shared" si="20"/>
        <v>0.75672559234641634</v>
      </c>
      <c r="M104" s="4">
        <v>102103104</v>
      </c>
      <c r="N104" s="1">
        <v>55.55</v>
      </c>
      <c r="O104" s="1">
        <f>F104+F105</f>
        <v>165.1</v>
      </c>
      <c r="P104" s="5">
        <f>K104+K105</f>
        <v>6</v>
      </c>
      <c r="Q104" s="1">
        <f>AVERAGE(G104:J105)</f>
        <v>77.801666666666662</v>
      </c>
      <c r="R104" s="5">
        <f>P104/(Q104*Q104*3.14159/4*O104)*100000</f>
        <v>0.76442848437684618</v>
      </c>
    </row>
    <row r="105" spans="1:18">
      <c r="A105" s="4">
        <v>103104</v>
      </c>
      <c r="B105" s="1">
        <f t="shared" si="21"/>
        <v>56.429999999999993</v>
      </c>
      <c r="C105" s="1">
        <v>57.2</v>
      </c>
      <c r="D105" s="2">
        <f t="shared" si="19"/>
        <v>56.814999999999998</v>
      </c>
      <c r="E105" s="1">
        <v>0.77</v>
      </c>
      <c r="F105" s="1">
        <v>76</v>
      </c>
      <c r="G105" s="1">
        <v>77.819999999999993</v>
      </c>
      <c r="H105" s="1">
        <v>77.8</v>
      </c>
      <c r="I105" s="1">
        <v>77.8</v>
      </c>
      <c r="K105" s="5">
        <v>2.7949999999999999</v>
      </c>
      <c r="L105" s="5">
        <f t="shared" si="20"/>
        <v>0.77347213178626595</v>
      </c>
      <c r="M105" s="3"/>
    </row>
    <row r="106" spans="1:18">
      <c r="A106" s="3">
        <v>105</v>
      </c>
      <c r="B106" s="1">
        <f t="shared" si="21"/>
        <v>57.199999999999996</v>
      </c>
      <c r="C106" s="1">
        <v>57.518999999999998</v>
      </c>
      <c r="D106" s="2">
        <f t="shared" si="19"/>
        <v>57.359499999999997</v>
      </c>
      <c r="E106" s="1">
        <v>0.31900000000000001</v>
      </c>
      <c r="F106" s="1">
        <v>31.9</v>
      </c>
      <c r="G106" s="1">
        <v>77.78</v>
      </c>
      <c r="H106" s="1">
        <v>77.78</v>
      </c>
      <c r="I106" s="1">
        <v>77.81</v>
      </c>
      <c r="K106" s="5">
        <v>1.1639999999999999</v>
      </c>
      <c r="L106" s="5">
        <f t="shared" si="20"/>
        <v>0.76775883893952457</v>
      </c>
      <c r="M106" s="4">
        <v>105106107</v>
      </c>
      <c r="N106" s="1">
        <v>57.2</v>
      </c>
      <c r="O106" s="1">
        <f>F106+F107+F108</f>
        <v>165.3</v>
      </c>
      <c r="P106" s="5">
        <f>K106+K107+K108</f>
        <v>6.1</v>
      </c>
      <c r="Q106" s="1">
        <f>AVERAGE(G106:J108)</f>
        <v>77.785999999999973</v>
      </c>
      <c r="R106" s="5">
        <f>P106/(Q106*Q106*3.14159/4*O106)*100000</f>
        <v>0.77654135348403508</v>
      </c>
    </row>
    <row r="107" spans="1:18">
      <c r="A107" s="4">
        <v>105106</v>
      </c>
      <c r="B107" s="1">
        <f t="shared" si="21"/>
        <v>57.518999999999998</v>
      </c>
      <c r="C107" s="1">
        <v>58.01</v>
      </c>
      <c r="D107" s="2">
        <f t="shared" si="19"/>
        <v>57.764499999999998</v>
      </c>
      <c r="E107" s="1">
        <f>0.81-0.319</f>
        <v>0.49100000000000005</v>
      </c>
      <c r="F107" s="1">
        <v>49.4</v>
      </c>
      <c r="G107" s="1">
        <v>77.77</v>
      </c>
      <c r="H107" s="1">
        <v>77.78</v>
      </c>
      <c r="I107" s="1">
        <v>77.78</v>
      </c>
      <c r="K107" s="5">
        <v>1.8240000000000001</v>
      </c>
      <c r="L107" s="5">
        <f t="shared" si="20"/>
        <v>0.77715796637599488</v>
      </c>
      <c r="M107" s="3"/>
    </row>
    <row r="108" spans="1:18">
      <c r="A108" s="4">
        <v>106107</v>
      </c>
      <c r="B108" s="1">
        <f t="shared" si="21"/>
        <v>58.01</v>
      </c>
      <c r="C108" s="1">
        <v>58.85</v>
      </c>
      <c r="D108" s="2">
        <f t="shared" si="19"/>
        <v>58.43</v>
      </c>
      <c r="E108" s="1">
        <v>0.84</v>
      </c>
      <c r="F108" s="1">
        <v>84</v>
      </c>
      <c r="G108" s="1">
        <v>77.8</v>
      </c>
      <c r="H108" s="1">
        <v>77.78</v>
      </c>
      <c r="I108" s="1">
        <v>77.78</v>
      </c>
      <c r="J108">
        <v>77.8</v>
      </c>
      <c r="K108" s="5">
        <v>3.1120000000000001</v>
      </c>
      <c r="L108" s="5">
        <f t="shared" si="20"/>
        <v>0.77951204453317435</v>
      </c>
      <c r="M108" s="3"/>
    </row>
    <row r="109" spans="1:18">
      <c r="A109" s="4">
        <v>108109</v>
      </c>
      <c r="B109" s="1">
        <f t="shared" si="21"/>
        <v>58.85</v>
      </c>
      <c r="C109" s="1">
        <v>59.77</v>
      </c>
      <c r="D109" s="2">
        <f t="shared" si="19"/>
        <v>59.31</v>
      </c>
      <c r="E109" s="1">
        <v>0.92</v>
      </c>
      <c r="F109" s="1">
        <v>93.2</v>
      </c>
      <c r="G109" s="1">
        <v>77.790000000000006</v>
      </c>
      <c r="H109" s="1">
        <v>77.78</v>
      </c>
      <c r="I109" s="1">
        <v>77.81</v>
      </c>
      <c r="J109">
        <v>77.77</v>
      </c>
      <c r="K109" s="5">
        <v>3.4249999999999998</v>
      </c>
      <c r="L109" s="5">
        <f t="shared" si="20"/>
        <v>0.77327702372235452</v>
      </c>
      <c r="M109" s="4">
        <v>108109110</v>
      </c>
      <c r="N109" s="1">
        <v>58.85</v>
      </c>
      <c r="O109" s="1">
        <f>F109+F110</f>
        <v>165</v>
      </c>
      <c r="P109" s="5">
        <f>K109+K110</f>
        <v>6.085</v>
      </c>
      <c r="Q109" s="1">
        <f>AVERAGE(G109:J110)</f>
        <v>77.787142857142854</v>
      </c>
      <c r="R109" s="5">
        <f>P109/(Q109*Q109*3.14159/4*O109)*100000</f>
        <v>0.77601744389915195</v>
      </c>
    </row>
    <row r="110" spans="1:18">
      <c r="A110" s="4">
        <v>109110</v>
      </c>
      <c r="B110" s="1">
        <f t="shared" si="21"/>
        <v>59.77</v>
      </c>
      <c r="C110" s="1">
        <v>60.5</v>
      </c>
      <c r="D110" s="2">
        <f t="shared" si="19"/>
        <v>60.135000000000005</v>
      </c>
      <c r="E110" s="1">
        <v>0.73</v>
      </c>
      <c r="F110" s="1">
        <v>71.8</v>
      </c>
      <c r="G110" s="1">
        <v>77.77</v>
      </c>
      <c r="H110" s="1">
        <v>77.77</v>
      </c>
      <c r="I110" s="1">
        <v>77.819999999999993</v>
      </c>
      <c r="K110" s="5">
        <v>2.66</v>
      </c>
      <c r="L110" s="5">
        <f t="shared" si="20"/>
        <v>0.77957327131119269</v>
      </c>
      <c r="M110" s="3"/>
    </row>
    <row r="111" spans="1:18">
      <c r="A111" s="4">
        <v>111112</v>
      </c>
      <c r="B111" s="1">
        <f t="shared" si="21"/>
        <v>60.5</v>
      </c>
      <c r="C111" s="1">
        <v>61.6</v>
      </c>
      <c r="D111" s="2">
        <f t="shared" si="19"/>
        <v>61.05</v>
      </c>
      <c r="E111" s="1">
        <v>1.1000000000000001</v>
      </c>
      <c r="F111" s="1">
        <v>110.3</v>
      </c>
      <c r="G111" s="1">
        <v>77.8</v>
      </c>
      <c r="H111" s="1">
        <v>77.8</v>
      </c>
      <c r="I111" s="1">
        <v>77.78</v>
      </c>
      <c r="J111">
        <v>77.790000000000006</v>
      </c>
      <c r="K111" s="5">
        <v>4.1210000000000004</v>
      </c>
      <c r="L111" s="5">
        <f t="shared" ref="L111:L112" si="22">K111/(AVERAGE(G111:J111)*AVERAGE(G111:J111)*3.141593/4*F111)*100000</f>
        <v>0.78607089379983452</v>
      </c>
      <c r="M111" s="4">
        <v>111112113</v>
      </c>
      <c r="N111" s="1">
        <v>60.5</v>
      </c>
      <c r="O111" s="1">
        <f>F111+F112</f>
        <v>165.2</v>
      </c>
      <c r="P111" s="5">
        <f>K111+K112</f>
        <v>6.157</v>
      </c>
      <c r="Q111" s="1">
        <f>AVERAGE(G111:J112)</f>
        <v>77.791249999999991</v>
      </c>
      <c r="R111" s="5">
        <f>P111/(Q111*Q111*3.14159/4*O111)*100000</f>
        <v>0.78416615848901416</v>
      </c>
    </row>
    <row r="112" spans="1:18">
      <c r="A112" s="3">
        <v>113</v>
      </c>
      <c r="B112" s="1">
        <f t="shared" si="21"/>
        <v>61.6</v>
      </c>
      <c r="C112" s="1">
        <v>62.15</v>
      </c>
      <c r="D112" s="2">
        <f t="shared" si="19"/>
        <v>61.875</v>
      </c>
      <c r="E112" s="1">
        <v>0.55000000000000004</v>
      </c>
      <c r="F112" s="1">
        <v>54.9</v>
      </c>
      <c r="G112" s="1">
        <v>77.81</v>
      </c>
      <c r="H112" s="1">
        <v>77.78</v>
      </c>
      <c r="I112" s="1">
        <v>77.78</v>
      </c>
      <c r="J112">
        <v>77.790000000000006</v>
      </c>
      <c r="K112" s="5">
        <v>2.036</v>
      </c>
      <c r="L112" s="5">
        <f t="shared" si="22"/>
        <v>0.78031140929430909</v>
      </c>
      <c r="M112" s="3"/>
    </row>
    <row r="113" spans="1:18">
      <c r="A113" s="4">
        <v>114115</v>
      </c>
      <c r="B113" s="1">
        <f t="shared" si="21"/>
        <v>62.15</v>
      </c>
      <c r="C113" s="1">
        <v>62.78</v>
      </c>
      <c r="D113" s="2">
        <f t="shared" si="19"/>
        <v>62.465000000000003</v>
      </c>
      <c r="E113" s="1">
        <v>0.63</v>
      </c>
      <c r="F113" s="1">
        <v>64.400000000000006</v>
      </c>
      <c r="G113" s="1">
        <v>77.77</v>
      </c>
      <c r="H113" s="1">
        <v>77.819999999999993</v>
      </c>
      <c r="I113" s="1">
        <v>77.81</v>
      </c>
      <c r="K113" s="5">
        <v>2.4020000000000001</v>
      </c>
      <c r="L113" s="5">
        <f t="shared" si="20"/>
        <v>0.78458140783686325</v>
      </c>
      <c r="M113" s="4">
        <v>114115116</v>
      </c>
      <c r="N113" s="1">
        <v>62.15</v>
      </c>
      <c r="O113" s="1">
        <f>F113+F114</f>
        <v>165.10000000000002</v>
      </c>
      <c r="P113" s="5">
        <f>K113+K114</f>
        <v>6.2119999999999997</v>
      </c>
      <c r="Q113" s="1">
        <f>AVERAGE(G113:J114)</f>
        <v>77.794285714285706</v>
      </c>
      <c r="R113" s="5">
        <f>P113/(Q113*Q113*3.14159/4*O113)*100000</f>
        <v>0.79158847783152242</v>
      </c>
    </row>
    <row r="114" spans="1:18">
      <c r="A114" s="4">
        <v>115116</v>
      </c>
      <c r="B114" s="1">
        <f t="shared" si="21"/>
        <v>62.78</v>
      </c>
      <c r="C114" s="1">
        <v>63.8</v>
      </c>
      <c r="D114" s="2">
        <f t="shared" si="19"/>
        <v>63.29</v>
      </c>
      <c r="E114" s="1">
        <v>1.02</v>
      </c>
      <c r="F114" s="1">
        <v>100.7</v>
      </c>
      <c r="G114" s="1">
        <v>77.78</v>
      </c>
      <c r="H114" s="1">
        <v>77.78</v>
      </c>
      <c r="I114" s="1">
        <v>77.81</v>
      </c>
      <c r="J114">
        <v>77.790000000000006</v>
      </c>
      <c r="K114" s="5">
        <v>3.81</v>
      </c>
      <c r="L114" s="5">
        <f t="shared" si="20"/>
        <v>0.7960824189937693</v>
      </c>
      <c r="M114" s="3"/>
    </row>
    <row r="115" spans="1:18">
      <c r="A115" s="3">
        <v>117</v>
      </c>
      <c r="B115" s="1">
        <f t="shared" si="21"/>
        <v>63.800000000000004</v>
      </c>
      <c r="C115" s="1">
        <v>64.349999999999994</v>
      </c>
      <c r="D115" s="2">
        <f t="shared" si="19"/>
        <v>64.075000000000003</v>
      </c>
      <c r="E115" s="1">
        <v>0.55000000000000004</v>
      </c>
      <c r="F115" s="1">
        <v>55.1</v>
      </c>
      <c r="G115" s="1">
        <v>77.81</v>
      </c>
      <c r="H115" s="1">
        <v>77.819999999999993</v>
      </c>
      <c r="I115" s="1">
        <v>77.77</v>
      </c>
      <c r="J115">
        <v>77.77</v>
      </c>
      <c r="K115" s="5">
        <v>2.0819999999999999</v>
      </c>
      <c r="L115" s="5">
        <f t="shared" si="20"/>
        <v>0.79499379689222038</v>
      </c>
      <c r="M115" s="4">
        <v>117118119</v>
      </c>
      <c r="N115" s="1">
        <v>63.8</v>
      </c>
      <c r="O115" s="1">
        <f>F115+F116+F117</f>
        <v>165</v>
      </c>
      <c r="P115" s="5">
        <f>K115+K116+K117</f>
        <v>6.2560000000000002</v>
      </c>
      <c r="Q115" s="1">
        <f>AVERAGE(G115:J117)</f>
        <v>77.793999999999983</v>
      </c>
      <c r="R115" s="5">
        <f>P115/(Q115*Q115*3.14159/4*O115)*100000</f>
        <v>0.79768435848234132</v>
      </c>
    </row>
    <row r="116" spans="1:18">
      <c r="A116" s="4">
        <v>118119</v>
      </c>
      <c r="B116" s="1">
        <f t="shared" si="21"/>
        <v>64.350000000000009</v>
      </c>
      <c r="C116" s="1">
        <v>64.911000000000016</v>
      </c>
      <c r="D116" s="2">
        <f t="shared" ref="D116:D131" si="23">AVERAGE(B116,C116)</f>
        <v>64.630500000000012</v>
      </c>
      <c r="E116" s="1">
        <v>0.56100000000000005</v>
      </c>
      <c r="F116" s="1">
        <v>56.1</v>
      </c>
      <c r="G116" s="1">
        <v>77.77</v>
      </c>
      <c r="H116" s="1">
        <v>77.790000000000006</v>
      </c>
      <c r="I116" s="1">
        <v>77.78</v>
      </c>
      <c r="K116" s="5">
        <v>2.11</v>
      </c>
      <c r="L116" s="5">
        <f t="shared" ref="L116:L153" si="24">K116/(AVERAGE(G116:J116)*AVERAGE(G116:J116)*3.141593/4*F116)*100000</f>
        <v>0.79157813055736626</v>
      </c>
      <c r="M116" s="3"/>
    </row>
    <row r="117" spans="1:18">
      <c r="A117" s="3">
        <v>119</v>
      </c>
      <c r="B117" s="1">
        <f t="shared" ref="B117:B132" si="25">B116+E116</f>
        <v>64.911000000000016</v>
      </c>
      <c r="C117" s="1">
        <v>65.45</v>
      </c>
      <c r="D117" s="2">
        <f t="shared" si="23"/>
        <v>65.180500000000009</v>
      </c>
      <c r="E117" s="1">
        <f>1.1-0.561</f>
        <v>0.53900000000000003</v>
      </c>
      <c r="F117" s="1">
        <v>53.8</v>
      </c>
      <c r="G117" s="1">
        <v>77.8</v>
      </c>
      <c r="H117" s="1">
        <v>77.81</v>
      </c>
      <c r="I117" s="1">
        <v>77.819999999999993</v>
      </c>
      <c r="K117" s="5">
        <v>2.0640000000000001</v>
      </c>
      <c r="L117" s="5">
        <f t="shared" si="24"/>
        <v>0.80680142648087283</v>
      </c>
      <c r="M117" s="3"/>
    </row>
    <row r="118" spans="1:18">
      <c r="A118" s="4">
        <v>120121</v>
      </c>
      <c r="B118" s="1">
        <f t="shared" si="25"/>
        <v>65.450000000000017</v>
      </c>
      <c r="C118" s="1">
        <v>66.040000000000006</v>
      </c>
      <c r="D118" s="2">
        <f t="shared" si="23"/>
        <v>65.745000000000005</v>
      </c>
      <c r="E118" s="1">
        <v>0.59</v>
      </c>
      <c r="F118" s="1">
        <v>60.5</v>
      </c>
      <c r="G118" s="1">
        <v>77.78</v>
      </c>
      <c r="H118" s="1">
        <v>77.78</v>
      </c>
      <c r="I118" s="1">
        <v>77.78</v>
      </c>
      <c r="K118" s="5">
        <v>2.3039999999999998</v>
      </c>
      <c r="L118" s="5">
        <f t="shared" si="24"/>
        <v>0.80149587809575851</v>
      </c>
      <c r="M118" s="4">
        <v>120121122</v>
      </c>
      <c r="N118" s="1">
        <v>65.45</v>
      </c>
      <c r="O118" s="1">
        <f>F118+F119+F120</f>
        <v>164.8</v>
      </c>
      <c r="P118" s="5">
        <f>K118+K119+K120</f>
        <v>6.3220000000000001</v>
      </c>
      <c r="Q118" s="1">
        <f>AVERAGE(G118:J120)</f>
        <v>77.794444444444423</v>
      </c>
      <c r="R118" s="5">
        <f>P118/(Q118*Q118*3.14159/4*O118)*100000</f>
        <v>0.80706888119976683</v>
      </c>
    </row>
    <row r="119" spans="1:18">
      <c r="A119" s="3">
        <v>121</v>
      </c>
      <c r="B119" s="1">
        <f t="shared" si="25"/>
        <v>66.04000000000002</v>
      </c>
      <c r="C119" s="1">
        <v>66.55</v>
      </c>
      <c r="D119" s="2">
        <f t="shared" si="23"/>
        <v>66.295000000000016</v>
      </c>
      <c r="E119" s="1">
        <v>0.51</v>
      </c>
      <c r="F119" s="1">
        <v>49.7</v>
      </c>
      <c r="G119" s="1">
        <v>77.81</v>
      </c>
      <c r="H119" s="1">
        <v>77.790000000000006</v>
      </c>
      <c r="I119" s="1">
        <v>77.83</v>
      </c>
      <c r="K119" s="5">
        <v>1.9139999999999999</v>
      </c>
      <c r="L119" s="5">
        <f t="shared" si="24"/>
        <v>0.80988766561871417</v>
      </c>
      <c r="M119" s="3"/>
    </row>
    <row r="120" spans="1:18">
      <c r="A120" s="3">
        <v>122</v>
      </c>
      <c r="B120" s="1">
        <f t="shared" si="25"/>
        <v>66.550000000000026</v>
      </c>
      <c r="C120" s="1">
        <v>67.09</v>
      </c>
      <c r="D120" s="2">
        <f t="shared" si="23"/>
        <v>66.820000000000022</v>
      </c>
      <c r="E120" s="1">
        <v>0.54</v>
      </c>
      <c r="F120" s="1">
        <v>54.6</v>
      </c>
      <c r="G120" s="1">
        <v>77.819999999999993</v>
      </c>
      <c r="H120" s="1">
        <v>77.78</v>
      </c>
      <c r="I120" s="1">
        <v>77.78</v>
      </c>
      <c r="K120" s="5">
        <v>2.1040000000000001</v>
      </c>
      <c r="L120" s="5">
        <f t="shared" si="24"/>
        <v>0.81073402876704836</v>
      </c>
      <c r="M120" s="3"/>
    </row>
    <row r="121" spans="1:18">
      <c r="A121" s="4">
        <v>122123</v>
      </c>
      <c r="B121" s="1">
        <f t="shared" si="25"/>
        <v>67.090000000000032</v>
      </c>
      <c r="C121" s="1">
        <v>67.650000000000006</v>
      </c>
      <c r="D121" s="2">
        <f t="shared" si="23"/>
        <v>67.370000000000019</v>
      </c>
      <c r="E121" s="1">
        <v>0.56000000000000005</v>
      </c>
      <c r="F121" s="1">
        <v>55.8</v>
      </c>
      <c r="G121" s="1">
        <v>77.81</v>
      </c>
      <c r="H121" s="1">
        <v>77.790000000000006</v>
      </c>
      <c r="I121" s="1">
        <v>77.760000000000005</v>
      </c>
      <c r="K121" s="5">
        <v>2.1739999999999999</v>
      </c>
      <c r="L121" s="5">
        <f t="shared" si="24"/>
        <v>0.81983242079278995</v>
      </c>
      <c r="M121" s="4">
        <v>122123124125</v>
      </c>
      <c r="N121" s="1">
        <v>67.09</v>
      </c>
      <c r="O121" s="1">
        <f>F121+F122+F123</f>
        <v>165.8</v>
      </c>
      <c r="P121" s="5">
        <f>K121+K122+K123</f>
        <v>6.4060000000000006</v>
      </c>
      <c r="Q121" s="1">
        <f>AVERAGE(G121:J123)</f>
        <v>77.764444444444436</v>
      </c>
      <c r="R121" s="5">
        <f>P121/(Q121*Q121*3.14159/4*O121)*100000</f>
        <v>0.81348724184398113</v>
      </c>
    </row>
    <row r="122" spans="1:18">
      <c r="A122" s="3">
        <v>124</v>
      </c>
      <c r="B122" s="1">
        <f t="shared" si="25"/>
        <v>67.650000000000034</v>
      </c>
      <c r="C122" s="1">
        <v>68.17</v>
      </c>
      <c r="D122" s="2">
        <f t="shared" si="23"/>
        <v>67.910000000000025</v>
      </c>
      <c r="E122" s="1">
        <v>0.52</v>
      </c>
      <c r="F122" s="1">
        <v>52.6</v>
      </c>
      <c r="G122" s="1">
        <v>77.77</v>
      </c>
      <c r="H122" s="1">
        <v>77.77</v>
      </c>
      <c r="I122" s="1">
        <v>77.709999999999994</v>
      </c>
      <c r="K122" s="5">
        <v>1.992</v>
      </c>
      <c r="L122" s="5">
        <f t="shared" si="24"/>
        <v>0.79765091052606474</v>
      </c>
      <c r="M122" s="3"/>
    </row>
    <row r="123" spans="1:18">
      <c r="A123" s="4">
        <v>124125</v>
      </c>
      <c r="B123" s="1">
        <f t="shared" si="25"/>
        <v>68.17000000000003</v>
      </c>
      <c r="C123" s="1">
        <v>68.75</v>
      </c>
      <c r="D123" s="2">
        <f t="shared" si="23"/>
        <v>68.460000000000008</v>
      </c>
      <c r="E123" s="1">
        <v>0.57999999999999996</v>
      </c>
      <c r="F123" s="1">
        <v>57.4</v>
      </c>
      <c r="G123" s="1">
        <v>77.73</v>
      </c>
      <c r="H123" s="1">
        <v>77.78</v>
      </c>
      <c r="I123" s="1">
        <v>77.760000000000005</v>
      </c>
      <c r="K123" s="5">
        <v>2.2400000000000002</v>
      </c>
      <c r="L123" s="5">
        <f t="shared" si="24"/>
        <v>0.82180906488570238</v>
      </c>
      <c r="M123" s="3"/>
    </row>
    <row r="124" spans="1:18">
      <c r="A124" s="3">
        <v>126</v>
      </c>
      <c r="B124" s="1">
        <f t="shared" si="25"/>
        <v>68.750000000000028</v>
      </c>
      <c r="C124" s="1">
        <v>69.23</v>
      </c>
      <c r="D124" s="2">
        <f t="shared" si="23"/>
        <v>68.990000000000009</v>
      </c>
      <c r="E124" s="1">
        <v>0.48</v>
      </c>
      <c r="F124" s="1">
        <v>49.2</v>
      </c>
      <c r="G124" s="1">
        <v>77.81</v>
      </c>
      <c r="H124" s="1">
        <v>77.8</v>
      </c>
      <c r="I124" s="1">
        <v>77.8</v>
      </c>
      <c r="K124" s="5">
        <v>1.8959999999999999</v>
      </c>
      <c r="L124" s="5">
        <f t="shared" si="24"/>
        <v>0.81056321966610045</v>
      </c>
      <c r="M124" s="4">
        <v>126127128</v>
      </c>
      <c r="N124" s="1">
        <v>68.75</v>
      </c>
      <c r="O124" s="1">
        <f>F124+F125+F126</f>
        <v>165.3</v>
      </c>
      <c r="P124" s="5">
        <f>K124+K125+K126</f>
        <v>6.3919999999999995</v>
      </c>
      <c r="Q124" s="1">
        <f>AVERAGE(G124:J126)</f>
        <v>77.785999999999987</v>
      </c>
      <c r="R124" s="5">
        <f>P124/(Q124*Q124*3.14159/4*O124)*100000</f>
        <v>0.81371349696228701</v>
      </c>
    </row>
    <row r="125" spans="1:18">
      <c r="A125" s="4">
        <v>126127</v>
      </c>
      <c r="B125" s="1">
        <f t="shared" si="25"/>
        <v>69.230000000000032</v>
      </c>
      <c r="C125" s="1">
        <v>69.849999999999994</v>
      </c>
      <c r="D125" s="2">
        <f t="shared" si="23"/>
        <v>69.54000000000002</v>
      </c>
      <c r="E125" s="1">
        <v>0.62</v>
      </c>
      <c r="F125" s="1">
        <v>60.9</v>
      </c>
      <c r="G125" s="1">
        <v>77.77</v>
      </c>
      <c r="H125" s="1">
        <v>77.760000000000005</v>
      </c>
      <c r="I125" s="1">
        <v>77.78</v>
      </c>
      <c r="K125" s="5">
        <v>2.3620000000000001</v>
      </c>
      <c r="L125" s="5">
        <f t="shared" si="24"/>
        <v>0.81648549434675477</v>
      </c>
      <c r="M125" s="3"/>
    </row>
    <row r="126" spans="1:18">
      <c r="A126" s="3">
        <v>128</v>
      </c>
      <c r="B126" s="1">
        <f t="shared" si="25"/>
        <v>69.850000000000037</v>
      </c>
      <c r="C126" s="1">
        <v>70.400000000000006</v>
      </c>
      <c r="D126" s="2">
        <f t="shared" si="23"/>
        <v>70.125000000000028</v>
      </c>
      <c r="E126" s="1">
        <v>0.55000000000000004</v>
      </c>
      <c r="F126" s="1">
        <v>55.2</v>
      </c>
      <c r="G126" s="1">
        <v>77.78</v>
      </c>
      <c r="H126" s="1">
        <v>77.78</v>
      </c>
      <c r="I126" s="1">
        <v>77.8</v>
      </c>
      <c r="J126">
        <v>77.78</v>
      </c>
      <c r="K126" s="5">
        <v>2.1339999999999999</v>
      </c>
      <c r="L126" s="5">
        <f t="shared" si="24"/>
        <v>0.81353023088577392</v>
      </c>
      <c r="M126" s="3"/>
    </row>
    <row r="127" spans="1:18">
      <c r="A127" s="3">
        <v>129</v>
      </c>
      <c r="B127" s="1">
        <f t="shared" si="25"/>
        <v>70.400000000000034</v>
      </c>
      <c r="C127" s="1">
        <v>70.95</v>
      </c>
      <c r="D127" s="2">
        <f t="shared" si="23"/>
        <v>70.675000000000011</v>
      </c>
      <c r="E127" s="1">
        <v>0.55000000000000004</v>
      </c>
      <c r="F127" s="1">
        <v>55</v>
      </c>
      <c r="G127" s="1">
        <v>77.790000000000006</v>
      </c>
      <c r="H127" s="1">
        <v>77.8</v>
      </c>
      <c r="I127" s="1">
        <v>77.790000000000006</v>
      </c>
      <c r="K127" s="5">
        <v>2.1440000000000001</v>
      </c>
      <c r="L127" s="5">
        <f t="shared" si="24"/>
        <v>0.82013887978862543</v>
      </c>
      <c r="M127" s="4">
        <v>129130131</v>
      </c>
      <c r="N127" s="1">
        <v>70.400000000000006</v>
      </c>
      <c r="O127" s="1">
        <f>F127+F128+F129</f>
        <v>165.10000000000002</v>
      </c>
      <c r="P127" s="5">
        <f>K127+K128+K129</f>
        <v>6.4420000000000002</v>
      </c>
      <c r="Q127" s="1">
        <f>AVERAGE(G127:J129)</f>
        <v>77.793333333333322</v>
      </c>
      <c r="R127" s="5">
        <f>P127/(Q127*Q127*3.14159/4*O127)*100000</f>
        <v>0.82091723012979312</v>
      </c>
    </row>
    <row r="128" spans="1:18">
      <c r="A128" s="3">
        <v>130</v>
      </c>
      <c r="B128" s="1">
        <f t="shared" si="25"/>
        <v>70.950000000000031</v>
      </c>
      <c r="C128" s="1">
        <v>71.400000000000006</v>
      </c>
      <c r="D128" s="2">
        <f t="shared" si="23"/>
        <v>71.175000000000011</v>
      </c>
      <c r="E128" s="1">
        <v>0.45</v>
      </c>
      <c r="F128" s="1">
        <v>46.4</v>
      </c>
      <c r="G128" s="1">
        <v>77.790000000000006</v>
      </c>
      <c r="H128" s="1">
        <v>77.819999999999993</v>
      </c>
      <c r="I128" s="1">
        <v>77.78</v>
      </c>
      <c r="K128" s="5">
        <v>1.788</v>
      </c>
      <c r="L128" s="5">
        <f t="shared" si="24"/>
        <v>0.81065791259065467</v>
      </c>
      <c r="M128" s="3"/>
    </row>
    <row r="129" spans="1:18">
      <c r="A129" s="4">
        <v>130131</v>
      </c>
      <c r="B129" s="1">
        <f t="shared" si="25"/>
        <v>71.400000000000034</v>
      </c>
      <c r="C129" s="1">
        <v>72.05</v>
      </c>
      <c r="D129" s="2">
        <f t="shared" si="23"/>
        <v>71.725000000000023</v>
      </c>
      <c r="E129" s="1">
        <v>0.65</v>
      </c>
      <c r="F129" s="1">
        <v>63.7</v>
      </c>
      <c r="G129" s="1">
        <v>77.77</v>
      </c>
      <c r="H129" s="1">
        <v>77.819999999999993</v>
      </c>
      <c r="I129" s="1">
        <v>77.78</v>
      </c>
      <c r="K129" s="5">
        <v>2.5099999999999998</v>
      </c>
      <c r="L129" s="5">
        <f t="shared" si="24"/>
        <v>0.82908072196033822</v>
      </c>
      <c r="M129" s="3"/>
    </row>
    <row r="130" spans="1:18">
      <c r="A130" s="3">
        <v>132</v>
      </c>
      <c r="B130" s="1">
        <f t="shared" si="25"/>
        <v>72.05000000000004</v>
      </c>
      <c r="C130" s="1">
        <v>72.5</v>
      </c>
      <c r="D130" s="2">
        <f t="shared" si="23"/>
        <v>72.27500000000002</v>
      </c>
      <c r="E130" s="1">
        <v>0.45</v>
      </c>
      <c r="F130" s="1">
        <v>45.8</v>
      </c>
      <c r="G130" s="1">
        <v>77.7</v>
      </c>
      <c r="H130" s="1">
        <v>77.69</v>
      </c>
      <c r="I130" s="1">
        <v>77.7</v>
      </c>
      <c r="K130" s="5">
        <v>1.79</v>
      </c>
      <c r="L130" s="5">
        <f t="shared" si="24"/>
        <v>0.82431432938437899</v>
      </c>
      <c r="M130" s="4">
        <v>132133134</v>
      </c>
      <c r="N130" s="1">
        <v>72.05</v>
      </c>
      <c r="O130" s="1">
        <f>F130+F131+F132</f>
        <v>165.2</v>
      </c>
      <c r="P130" s="5">
        <f>K130+K131+K132</f>
        <v>6.48</v>
      </c>
      <c r="Q130" s="1">
        <f>AVERAGE(G130:J132)</f>
        <v>77.703999999999994</v>
      </c>
      <c r="R130" s="5">
        <f>P130/(Q130*Q130*3.14159/4*O130)*100000</f>
        <v>0.82715842366512449</v>
      </c>
    </row>
    <row r="131" spans="1:18">
      <c r="A131" s="4">
        <v>132133</v>
      </c>
      <c r="B131" s="1">
        <f t="shared" si="25"/>
        <v>72.500000000000043</v>
      </c>
      <c r="C131" s="1">
        <v>73.150000000000006</v>
      </c>
      <c r="D131" s="2">
        <f t="shared" si="23"/>
        <v>72.825000000000017</v>
      </c>
      <c r="E131" s="1">
        <v>0.65</v>
      </c>
      <c r="F131" s="1">
        <v>64.3</v>
      </c>
      <c r="G131" s="1">
        <v>77.760000000000005</v>
      </c>
      <c r="H131" s="1">
        <v>77.760000000000005</v>
      </c>
      <c r="I131" s="1">
        <v>77.709999999999994</v>
      </c>
      <c r="K131" s="5">
        <v>2.52</v>
      </c>
      <c r="L131" s="5">
        <f t="shared" si="24"/>
        <v>0.82560691819474807</v>
      </c>
      <c r="M131" s="3"/>
    </row>
    <row r="132" spans="1:18">
      <c r="A132" s="4">
        <v>134</v>
      </c>
      <c r="B132" s="1">
        <f t="shared" si="25"/>
        <v>73.150000000000048</v>
      </c>
      <c r="C132" s="1">
        <v>73.7</v>
      </c>
      <c r="D132" s="2">
        <f t="shared" ref="D132:D147" si="26">AVERAGE(B132,C132)</f>
        <v>73.425000000000026</v>
      </c>
      <c r="E132" s="1">
        <v>0.55000000000000004</v>
      </c>
      <c r="F132" s="1">
        <v>55.1</v>
      </c>
      <c r="G132" s="1">
        <v>77.7</v>
      </c>
      <c r="H132" s="1">
        <v>77.67</v>
      </c>
      <c r="I132" s="1">
        <v>77.66</v>
      </c>
      <c r="J132">
        <v>77.69</v>
      </c>
      <c r="K132" s="5">
        <v>2.17</v>
      </c>
      <c r="L132" s="5">
        <f t="shared" si="24"/>
        <v>0.83099760467003492</v>
      </c>
      <c r="M132" s="3"/>
    </row>
    <row r="133" spans="1:18">
      <c r="A133" s="4">
        <v>135136</v>
      </c>
      <c r="B133" s="1">
        <f t="shared" ref="B133:B148" si="27">B132+E132</f>
        <v>73.700000000000045</v>
      </c>
      <c r="C133" s="1">
        <v>74.45</v>
      </c>
      <c r="D133" s="2">
        <f t="shared" si="26"/>
        <v>74.075000000000017</v>
      </c>
      <c r="E133" s="1">
        <v>0.75</v>
      </c>
      <c r="F133" s="1">
        <v>75.75</v>
      </c>
      <c r="G133" s="1">
        <v>77.709999999999994</v>
      </c>
      <c r="H133" s="1">
        <v>77.760000000000005</v>
      </c>
      <c r="I133" s="1">
        <v>77.680000000000007</v>
      </c>
      <c r="K133" s="5">
        <v>2.9750000000000001</v>
      </c>
      <c r="L133" s="5">
        <f t="shared" si="24"/>
        <v>0.82791561454655127</v>
      </c>
      <c r="M133" s="4">
        <v>135136137</v>
      </c>
      <c r="N133" s="1">
        <v>73.7</v>
      </c>
      <c r="O133" s="1">
        <f>F133+F134</f>
        <v>165</v>
      </c>
      <c r="P133" s="5">
        <f>K133+K134</f>
        <v>6.53</v>
      </c>
      <c r="Q133" s="1">
        <f>AVERAGE(G133:J134)</f>
        <v>77.718333333333334</v>
      </c>
      <c r="R133" s="5">
        <f>P133/(Q133*Q133*3.14159/4*O133)*100000</f>
        <v>0.83424337281774319</v>
      </c>
    </row>
    <row r="134" spans="1:18">
      <c r="A134" s="4">
        <v>136137</v>
      </c>
      <c r="B134" s="1">
        <f t="shared" si="27"/>
        <v>74.450000000000045</v>
      </c>
      <c r="C134" s="1">
        <v>75.350000000000051</v>
      </c>
      <c r="D134" s="2">
        <f t="shared" si="26"/>
        <v>74.900000000000048</v>
      </c>
      <c r="E134" s="1">
        <v>0.9</v>
      </c>
      <c r="F134" s="1">
        <v>89.25</v>
      </c>
      <c r="G134" s="1">
        <v>77.73</v>
      </c>
      <c r="H134" s="1">
        <v>77.69</v>
      </c>
      <c r="I134" s="1">
        <v>77.739999999999995</v>
      </c>
      <c r="K134" s="5">
        <v>3.5550000000000002</v>
      </c>
      <c r="L134" s="5">
        <f t="shared" si="24"/>
        <v>0.83960664511401828</v>
      </c>
      <c r="M134" s="3"/>
    </row>
    <row r="135" spans="1:18">
      <c r="A135" s="3">
        <v>138</v>
      </c>
      <c r="B135" s="1">
        <f t="shared" si="27"/>
        <v>75.350000000000051</v>
      </c>
      <c r="C135" s="1">
        <v>75.500000000000057</v>
      </c>
      <c r="D135" s="2">
        <f t="shared" si="26"/>
        <v>75.425000000000054</v>
      </c>
      <c r="E135" s="1">
        <v>0.15</v>
      </c>
      <c r="F135" s="1">
        <v>15.15</v>
      </c>
      <c r="G135" s="1">
        <v>77.78</v>
      </c>
      <c r="H135" s="1">
        <v>77.760000000000005</v>
      </c>
      <c r="K135" s="5">
        <v>0.59599999999999997</v>
      </c>
      <c r="L135" s="5">
        <f t="shared" si="24"/>
        <v>0.82817001022815973</v>
      </c>
      <c r="M135" s="4">
        <v>138139140</v>
      </c>
      <c r="N135" s="1">
        <v>75.350000000000051</v>
      </c>
      <c r="O135" s="1">
        <f>F135+F136+F137</f>
        <v>165.1</v>
      </c>
      <c r="P135" s="5">
        <f>K135+K136+K137</f>
        <v>6.5640000000000001</v>
      </c>
      <c r="Q135" s="1">
        <f>AVERAGE(G135:J137)</f>
        <v>77.704999999999984</v>
      </c>
      <c r="R135" s="5">
        <f>P135/(Q135*Q135*3.14159/4*O135)*100000</f>
        <v>0.83836676806461718</v>
      </c>
    </row>
    <row r="136" spans="1:18">
      <c r="A136" s="4">
        <v>138139</v>
      </c>
      <c r="B136" s="1">
        <f t="shared" si="27"/>
        <v>75.500000000000057</v>
      </c>
      <c r="C136" s="1">
        <v>76.45000000000006</v>
      </c>
      <c r="D136" s="2">
        <f t="shared" si="26"/>
        <v>75.975000000000051</v>
      </c>
      <c r="E136" s="1">
        <v>0.95</v>
      </c>
      <c r="F136" s="1">
        <v>94.85</v>
      </c>
      <c r="G136" s="1">
        <v>77.709999999999994</v>
      </c>
      <c r="H136" s="1">
        <v>77.650000000000006</v>
      </c>
      <c r="I136" s="1">
        <v>77.709999999999994</v>
      </c>
      <c r="J136">
        <v>77.72</v>
      </c>
      <c r="K136" s="5">
        <v>3.77</v>
      </c>
      <c r="L136" s="5">
        <f t="shared" si="24"/>
        <v>0.83830102167418297</v>
      </c>
      <c r="M136" s="3"/>
    </row>
    <row r="137" spans="1:18">
      <c r="A137" s="3">
        <v>140</v>
      </c>
      <c r="B137" s="1">
        <f t="shared" si="27"/>
        <v>76.45000000000006</v>
      </c>
      <c r="C137" s="1">
        <v>77.000000000000057</v>
      </c>
      <c r="D137" s="2">
        <f t="shared" si="26"/>
        <v>76.725000000000051</v>
      </c>
      <c r="E137" s="1">
        <v>0.55000000000000004</v>
      </c>
      <c r="F137" s="1">
        <v>55.1</v>
      </c>
      <c r="G137" s="1">
        <v>77.72</v>
      </c>
      <c r="H137" s="1">
        <v>77.650000000000006</v>
      </c>
      <c r="I137" s="1">
        <v>77.680000000000007</v>
      </c>
      <c r="J137">
        <v>77.67</v>
      </c>
      <c r="K137" s="5">
        <v>2.198</v>
      </c>
      <c r="L137" s="5">
        <f t="shared" si="24"/>
        <v>0.84172015440771286</v>
      </c>
      <c r="M137" s="3"/>
    </row>
    <row r="138" spans="1:18">
      <c r="A138" s="4">
        <v>141142</v>
      </c>
      <c r="B138" s="1">
        <f t="shared" si="27"/>
        <v>77.000000000000057</v>
      </c>
      <c r="C138" s="1">
        <v>77.580000000000055</v>
      </c>
      <c r="D138" s="2">
        <f t="shared" si="26"/>
        <v>77.290000000000049</v>
      </c>
      <c r="E138" s="1">
        <v>0.57999999999999996</v>
      </c>
      <c r="F138" s="1">
        <v>58.4</v>
      </c>
      <c r="G138" s="1">
        <v>77.709999999999994</v>
      </c>
      <c r="H138" s="1">
        <v>77.75</v>
      </c>
      <c r="I138" s="1">
        <v>77.61</v>
      </c>
      <c r="K138" s="5">
        <v>2.3159999999999998</v>
      </c>
      <c r="L138" s="5">
        <f t="shared" si="24"/>
        <v>0.83657625921913603</v>
      </c>
      <c r="M138" s="4">
        <v>141142143</v>
      </c>
      <c r="N138" s="1">
        <v>77.000000000000057</v>
      </c>
      <c r="O138" s="1">
        <f>F138+F139+F140</f>
        <v>163.25</v>
      </c>
      <c r="P138" s="5">
        <f>K138+K139+K140</f>
        <v>6.52</v>
      </c>
      <c r="Q138" s="1">
        <f>AVERAGE(G138:J140)</f>
        <v>77.705555555555563</v>
      </c>
      <c r="R138" s="5">
        <f>P138/(Q138*Q138*3.14159/4*O138)*100000</f>
        <v>0.84217190986700885</v>
      </c>
    </row>
    <row r="139" spans="1:18">
      <c r="A139" s="3">
        <v>142</v>
      </c>
      <c r="B139" s="1">
        <f t="shared" si="27"/>
        <v>77.580000000000055</v>
      </c>
      <c r="C139" s="1">
        <v>78.100000000000051</v>
      </c>
      <c r="D139" s="2">
        <f t="shared" si="26"/>
        <v>77.84000000000006</v>
      </c>
      <c r="E139" s="1">
        <v>0.52</v>
      </c>
      <c r="F139" s="1">
        <v>51.6</v>
      </c>
      <c r="G139" s="1">
        <v>77.739999999999995</v>
      </c>
      <c r="H139" s="1">
        <v>77.7</v>
      </c>
      <c r="I139" s="1">
        <v>77.709999999999994</v>
      </c>
      <c r="K139" s="5">
        <v>2.09</v>
      </c>
      <c r="L139" s="5">
        <f t="shared" si="24"/>
        <v>0.85384359524443798</v>
      </c>
      <c r="M139" s="3"/>
    </row>
    <row r="140" spans="1:18">
      <c r="A140" s="3">
        <v>143</v>
      </c>
      <c r="B140" s="1">
        <f t="shared" si="27"/>
        <v>78.100000000000051</v>
      </c>
      <c r="C140" s="1">
        <v>78.62</v>
      </c>
      <c r="D140" s="2">
        <f t="shared" si="26"/>
        <v>78.360000000000028</v>
      </c>
      <c r="E140" s="1">
        <v>0.52</v>
      </c>
      <c r="F140" s="1">
        <v>53.25</v>
      </c>
      <c r="G140" s="1">
        <v>77.66</v>
      </c>
      <c r="H140" s="1">
        <v>77.709999999999994</v>
      </c>
      <c r="I140" s="1">
        <v>77.760000000000005</v>
      </c>
      <c r="K140" s="5">
        <v>2.1139999999999999</v>
      </c>
      <c r="L140" s="5">
        <f t="shared" si="24"/>
        <v>0.83703115613360024</v>
      </c>
      <c r="M140" s="3"/>
    </row>
    <row r="141" spans="1:18">
      <c r="A141" s="4">
        <v>143144</v>
      </c>
      <c r="B141" s="1">
        <f t="shared" si="27"/>
        <v>78.620000000000047</v>
      </c>
      <c r="C141" s="1">
        <v>79.2</v>
      </c>
      <c r="D141" s="2">
        <f t="shared" si="26"/>
        <v>78.910000000000025</v>
      </c>
      <c r="E141" s="1">
        <v>0.57999999999999996</v>
      </c>
      <c r="F141" s="1">
        <v>57</v>
      </c>
      <c r="G141" s="1">
        <v>77.7</v>
      </c>
      <c r="H141" s="1">
        <v>77.73</v>
      </c>
      <c r="I141" s="1">
        <v>77.73</v>
      </c>
      <c r="K141" s="5">
        <v>2.2959999999999998</v>
      </c>
      <c r="L141" s="5">
        <f t="shared" si="24"/>
        <v>0.84906612630332556</v>
      </c>
      <c r="M141" s="4">
        <v>143144145146</v>
      </c>
      <c r="N141" s="1">
        <v>78.62</v>
      </c>
      <c r="O141" s="1">
        <f>F141+F142+F143</f>
        <v>166.9</v>
      </c>
      <c r="P141" s="5">
        <f>K141+K142+K143</f>
        <v>6.7059999999999995</v>
      </c>
      <c r="Q141" s="1">
        <f>AVERAGE(G141:J143)</f>
        <v>77.684444444444452</v>
      </c>
      <c r="R141" s="5">
        <f>P141/(Q141*Q141*3.14159/4*O141)*100000</f>
        <v>0.84771441728509567</v>
      </c>
    </row>
    <row r="142" spans="1:18">
      <c r="A142" s="3">
        <v>145</v>
      </c>
      <c r="B142" s="1">
        <f t="shared" si="27"/>
        <v>79.200000000000045</v>
      </c>
      <c r="C142" s="1">
        <v>79.67</v>
      </c>
      <c r="D142" s="2">
        <f t="shared" si="26"/>
        <v>79.435000000000031</v>
      </c>
      <c r="E142" s="1">
        <v>0.47</v>
      </c>
      <c r="F142" s="1">
        <v>47.45</v>
      </c>
      <c r="G142" s="1">
        <v>77.650000000000006</v>
      </c>
      <c r="H142" s="1">
        <v>77.67</v>
      </c>
      <c r="I142" s="1">
        <v>77.67</v>
      </c>
      <c r="K142" s="5">
        <v>1.89</v>
      </c>
      <c r="L142" s="5">
        <f t="shared" si="24"/>
        <v>0.84082110633481033</v>
      </c>
      <c r="M142" s="3"/>
    </row>
    <row r="143" spans="1:18">
      <c r="A143" s="4">
        <v>145146</v>
      </c>
      <c r="B143" s="1">
        <f t="shared" si="27"/>
        <v>79.670000000000044</v>
      </c>
      <c r="C143" s="1">
        <v>80.3</v>
      </c>
      <c r="D143" s="2">
        <f t="shared" si="26"/>
        <v>79.985000000000014</v>
      </c>
      <c r="E143" s="1">
        <v>0.63</v>
      </c>
      <c r="F143" s="1">
        <v>62.45</v>
      </c>
      <c r="G143" s="1">
        <v>77.650000000000006</v>
      </c>
      <c r="H143" s="1">
        <v>77.67</v>
      </c>
      <c r="I143" s="1">
        <v>77.69</v>
      </c>
      <c r="K143" s="5">
        <v>2.52</v>
      </c>
      <c r="L143" s="5">
        <f t="shared" si="24"/>
        <v>0.85167040981462461</v>
      </c>
      <c r="M143" s="3"/>
    </row>
    <row r="144" spans="1:18">
      <c r="A144" s="3">
        <v>147</v>
      </c>
      <c r="B144" s="1">
        <f t="shared" si="27"/>
        <v>80.30000000000004</v>
      </c>
      <c r="C144" s="1">
        <v>80.73</v>
      </c>
      <c r="D144" s="2">
        <f t="shared" si="26"/>
        <v>80.515000000000015</v>
      </c>
      <c r="E144" s="1">
        <v>0.43</v>
      </c>
      <c r="F144" s="1">
        <v>42.9</v>
      </c>
      <c r="G144" s="1">
        <v>77.709999999999994</v>
      </c>
      <c r="H144" s="1">
        <v>77.72</v>
      </c>
      <c r="I144" s="1">
        <v>77.67</v>
      </c>
      <c r="K144" s="5">
        <v>1.708</v>
      </c>
      <c r="L144" s="5">
        <f t="shared" si="24"/>
        <v>0.83965060899941957</v>
      </c>
      <c r="M144" s="4">
        <v>147148149</v>
      </c>
      <c r="N144" s="1">
        <v>80.3</v>
      </c>
      <c r="O144" s="1">
        <f>F144+F145+F146+F147</f>
        <v>165.14999999999998</v>
      </c>
      <c r="P144" s="5">
        <f>K144+K145+K146+K147</f>
        <v>6.649</v>
      </c>
      <c r="Q144" s="1">
        <f>AVERAGE(G144:J147)</f>
        <v>77.692727272727282</v>
      </c>
      <c r="R144" s="5">
        <f>P144/(Q144*Q144*3.14159/4*O144)*100000</f>
        <v>0.84923426068258889</v>
      </c>
    </row>
    <row r="145" spans="1:18">
      <c r="A145" s="4">
        <v>147148</v>
      </c>
      <c r="B145" s="1">
        <f t="shared" si="27"/>
        <v>80.730000000000047</v>
      </c>
      <c r="C145" s="1">
        <v>81.400000000000006</v>
      </c>
      <c r="D145" s="2">
        <f t="shared" si="26"/>
        <v>81.065000000000026</v>
      </c>
      <c r="E145" s="1">
        <v>0.67</v>
      </c>
      <c r="F145" s="1">
        <v>67.3</v>
      </c>
      <c r="G145" s="1">
        <v>77.72</v>
      </c>
      <c r="H145" s="1">
        <v>77.7</v>
      </c>
      <c r="I145" s="1">
        <v>77.680000000000007</v>
      </c>
      <c r="K145" s="5">
        <v>2.7250000000000001</v>
      </c>
      <c r="L145" s="5">
        <f t="shared" si="24"/>
        <v>0.85392450280782195</v>
      </c>
      <c r="M145" s="3"/>
    </row>
    <row r="146" spans="1:18">
      <c r="A146" s="3">
        <v>149</v>
      </c>
      <c r="B146" s="1">
        <f t="shared" si="27"/>
        <v>81.400000000000048</v>
      </c>
      <c r="C146" s="1">
        <v>81.775000000000006</v>
      </c>
      <c r="D146" s="2">
        <f t="shared" si="26"/>
        <v>81.587500000000034</v>
      </c>
      <c r="E146" s="1">
        <v>0.375</v>
      </c>
      <c r="F146" s="1">
        <v>37.5</v>
      </c>
      <c r="G146" s="1">
        <v>77.680000000000007</v>
      </c>
      <c r="H146" s="1">
        <v>77.680000000000007</v>
      </c>
      <c r="I146" s="1">
        <v>77.67</v>
      </c>
      <c r="K146" s="5">
        <v>1.506</v>
      </c>
      <c r="L146" s="5">
        <f t="shared" si="24"/>
        <v>0.84746664488320478</v>
      </c>
      <c r="M146" s="3"/>
    </row>
    <row r="147" spans="1:18">
      <c r="A147" s="3">
        <v>149</v>
      </c>
      <c r="B147" s="1">
        <f t="shared" si="27"/>
        <v>81.775000000000048</v>
      </c>
      <c r="C147" s="1">
        <v>81.95</v>
      </c>
      <c r="D147" s="2">
        <f t="shared" si="26"/>
        <v>81.862500000000026</v>
      </c>
      <c r="E147" s="1">
        <f>0.55-0.375</f>
        <v>0.17500000000000004</v>
      </c>
      <c r="F147" s="1">
        <v>17.45</v>
      </c>
      <c r="G147" s="1">
        <v>77.69</v>
      </c>
      <c r="H147" s="1">
        <v>77.7</v>
      </c>
      <c r="K147" s="5">
        <v>0.71</v>
      </c>
      <c r="L147" s="5">
        <f t="shared" si="24"/>
        <v>0.85819671166456335</v>
      </c>
      <c r="M147" s="3"/>
    </row>
    <row r="148" spans="1:18">
      <c r="A148" s="4">
        <v>150151</v>
      </c>
      <c r="B148" s="1">
        <f t="shared" si="27"/>
        <v>81.950000000000045</v>
      </c>
      <c r="C148" s="1">
        <v>82.81</v>
      </c>
      <c r="D148" s="2">
        <f t="shared" ref="D148:D163" si="28">AVERAGE(B148,C148)</f>
        <v>82.380000000000024</v>
      </c>
      <c r="E148" s="1">
        <v>0.86</v>
      </c>
      <c r="F148" s="1">
        <v>86.85</v>
      </c>
      <c r="G148" s="1">
        <v>77.7</v>
      </c>
      <c r="H148" s="1">
        <v>77.680000000000007</v>
      </c>
      <c r="I148" s="1">
        <v>77.64</v>
      </c>
      <c r="J148">
        <v>77.709999999999994</v>
      </c>
      <c r="K148" s="5">
        <v>3.5150000000000001</v>
      </c>
      <c r="L148" s="5">
        <f t="shared" si="24"/>
        <v>0.8539239411779842</v>
      </c>
      <c r="M148" s="4">
        <v>150151152</v>
      </c>
      <c r="N148" s="1">
        <v>81.95</v>
      </c>
      <c r="O148" s="1">
        <f>F148+F149</f>
        <v>165.1</v>
      </c>
      <c r="P148" s="5">
        <f>K148+K149</f>
        <v>6.6950000000000003</v>
      </c>
      <c r="Q148" s="1">
        <f>AVERAGE(G148:J149)</f>
        <v>77.685714285714283</v>
      </c>
      <c r="R148" s="5">
        <f>P148/(Q148*Q148*3.14159/4*O148)*100000</f>
        <v>0.85552295549955082</v>
      </c>
    </row>
    <row r="149" spans="1:18">
      <c r="A149" s="4">
        <v>151152</v>
      </c>
      <c r="B149" s="1">
        <f t="shared" ref="B149:B164" si="29">B148+E148</f>
        <v>82.810000000000045</v>
      </c>
      <c r="C149" s="1">
        <v>83.600000000000051</v>
      </c>
      <c r="D149" s="2">
        <f t="shared" si="28"/>
        <v>83.205000000000041</v>
      </c>
      <c r="E149" s="1">
        <v>0.79</v>
      </c>
      <c r="F149" s="1">
        <v>78.25</v>
      </c>
      <c r="G149" s="1">
        <v>77.709999999999994</v>
      </c>
      <c r="H149" s="1">
        <v>77.67</v>
      </c>
      <c r="I149" s="1">
        <v>77.69</v>
      </c>
      <c r="K149" s="5">
        <v>3.18</v>
      </c>
      <c r="L149" s="5">
        <f t="shared" si="24"/>
        <v>0.85727982172691819</v>
      </c>
      <c r="M149" s="3"/>
    </row>
    <row r="150" spans="1:18">
      <c r="A150" s="3">
        <v>153</v>
      </c>
      <c r="B150" s="1">
        <f t="shared" si="29"/>
        <v>83.600000000000051</v>
      </c>
      <c r="C150" s="1">
        <v>83.860000000000056</v>
      </c>
      <c r="D150" s="2">
        <f t="shared" si="28"/>
        <v>83.730000000000047</v>
      </c>
      <c r="E150" s="1">
        <v>0.26</v>
      </c>
      <c r="F150" s="1">
        <v>27</v>
      </c>
      <c r="G150" s="1">
        <v>77.72</v>
      </c>
      <c r="H150" s="1">
        <v>77.69</v>
      </c>
      <c r="K150" s="5">
        <v>1.0760000000000001</v>
      </c>
      <c r="L150" s="5">
        <f t="shared" si="24"/>
        <v>0.84035085903529061</v>
      </c>
      <c r="M150" s="4">
        <v>153154155</v>
      </c>
      <c r="N150" s="1">
        <v>83.600000000000051</v>
      </c>
      <c r="O150" s="1">
        <f>F150+F151+F152+F153</f>
        <v>165.1</v>
      </c>
      <c r="P150" s="5">
        <f>K150+K151+K152+K153</f>
        <v>6.7050000000000001</v>
      </c>
      <c r="Q150" s="1">
        <f>AVERAGE(G150:J153)</f>
        <v>77.691111111111113</v>
      </c>
      <c r="R150" s="5">
        <f>P150/(Q150*Q150*3.14159/4*O150)*100000</f>
        <v>0.85668177758050357</v>
      </c>
    </row>
    <row r="151" spans="1:18">
      <c r="A151" s="4">
        <v>153154</v>
      </c>
      <c r="B151" s="1">
        <f t="shared" si="29"/>
        <v>83.860000000000056</v>
      </c>
      <c r="C151" s="1">
        <v>84.70000000000006</v>
      </c>
      <c r="D151" s="2">
        <f t="shared" si="28"/>
        <v>84.280000000000058</v>
      </c>
      <c r="E151" s="1">
        <v>0.84</v>
      </c>
      <c r="F151" s="1">
        <v>82.9</v>
      </c>
      <c r="G151" s="1">
        <v>77.73</v>
      </c>
      <c r="H151" s="1">
        <v>77.69</v>
      </c>
      <c r="I151" s="1">
        <v>77.61</v>
      </c>
      <c r="K151" s="5">
        <v>3.3849999999999998</v>
      </c>
      <c r="L151" s="5">
        <f t="shared" si="24"/>
        <v>0.86165428543054801</v>
      </c>
      <c r="M151" s="3"/>
    </row>
    <row r="152" spans="1:18">
      <c r="A152" s="3">
        <v>155</v>
      </c>
      <c r="B152" s="1">
        <f t="shared" si="29"/>
        <v>84.70000000000006</v>
      </c>
      <c r="C152" s="1">
        <v>84.931000000000054</v>
      </c>
      <c r="D152" s="2">
        <f t="shared" si="28"/>
        <v>84.815500000000057</v>
      </c>
      <c r="E152" s="1">
        <v>0.23100000000000001</v>
      </c>
      <c r="F152" s="1">
        <v>23.1</v>
      </c>
      <c r="G152" s="1">
        <v>77.7</v>
      </c>
      <c r="H152" s="1">
        <v>77.67</v>
      </c>
      <c r="K152" s="5">
        <v>0.92</v>
      </c>
      <c r="L152" s="5">
        <f t="shared" si="24"/>
        <v>0.84025591437009972</v>
      </c>
      <c r="M152" s="3"/>
    </row>
    <row r="153" spans="1:18">
      <c r="A153" s="3">
        <v>155</v>
      </c>
      <c r="B153" s="1">
        <f t="shared" si="29"/>
        <v>84.931000000000054</v>
      </c>
      <c r="C153" s="1">
        <v>85.250000000000057</v>
      </c>
      <c r="D153" s="2">
        <f t="shared" si="28"/>
        <v>85.090500000000048</v>
      </c>
      <c r="E153" s="1">
        <f>0.55-0.231</f>
        <v>0.31900000000000006</v>
      </c>
      <c r="F153" s="1">
        <v>32.1</v>
      </c>
      <c r="G153" s="1">
        <v>77.709999999999994</v>
      </c>
      <c r="H153" s="1">
        <v>77.7</v>
      </c>
      <c r="K153" s="5">
        <v>1.3240000000000001</v>
      </c>
      <c r="L153" s="5">
        <f t="shared" si="24"/>
        <v>0.86975131468788203</v>
      </c>
      <c r="M153" s="3"/>
    </row>
    <row r="154" spans="1:18">
      <c r="A154" s="4">
        <v>156157</v>
      </c>
      <c r="B154" s="1">
        <f t="shared" si="29"/>
        <v>85.250000000000057</v>
      </c>
      <c r="C154" s="1">
        <v>85.980000000000061</v>
      </c>
      <c r="D154" s="2">
        <f t="shared" si="28"/>
        <v>85.615000000000066</v>
      </c>
      <c r="E154" s="1">
        <v>0.73</v>
      </c>
      <c r="F154" s="1">
        <v>73.75</v>
      </c>
      <c r="G154" s="1">
        <v>77.75</v>
      </c>
      <c r="H154" s="1">
        <v>77.7</v>
      </c>
      <c r="I154" s="1">
        <v>77.7</v>
      </c>
      <c r="K154" s="5">
        <v>3</v>
      </c>
      <c r="L154" s="5">
        <f t="shared" ref="L154:L169" si="30">K154/(AVERAGE(G154:J154)*AVERAGE(G154:J154)*3.141593/4*F154)*100000</f>
        <v>0.85751350932666615</v>
      </c>
      <c r="M154" s="4">
        <v>156157158</v>
      </c>
      <c r="N154" s="1">
        <v>85.250000000000057</v>
      </c>
      <c r="O154" s="1">
        <f>F154+F155</f>
        <v>165.1</v>
      </c>
      <c r="P154" s="5">
        <f>K154+K155</f>
        <v>6.7279999999999998</v>
      </c>
      <c r="Q154" s="1">
        <f>AVERAGE(G154:J155)</f>
        <v>77.716666666666654</v>
      </c>
      <c r="R154" s="5">
        <f>P154/(Q154*Q154*3.14159/4*O154)*100000</f>
        <v>0.8590551877767153</v>
      </c>
    </row>
    <row r="155" spans="1:18">
      <c r="A155" s="4">
        <v>157158</v>
      </c>
      <c r="B155" s="1">
        <f t="shared" si="29"/>
        <v>85.980000000000061</v>
      </c>
      <c r="C155" s="1">
        <v>86.900000000000063</v>
      </c>
      <c r="D155" s="2">
        <f t="shared" si="28"/>
        <v>86.440000000000055</v>
      </c>
      <c r="E155" s="1">
        <v>0.92</v>
      </c>
      <c r="F155" s="1">
        <v>91.35</v>
      </c>
      <c r="G155" s="1">
        <v>77.709999999999994</v>
      </c>
      <c r="H155" s="1">
        <v>77.72</v>
      </c>
      <c r="I155" s="1">
        <v>77.72</v>
      </c>
      <c r="K155" s="5">
        <v>3.7280000000000002</v>
      </c>
      <c r="L155" s="5">
        <f t="shared" si="30"/>
        <v>0.86029835524274245</v>
      </c>
      <c r="M155" s="3"/>
    </row>
    <row r="156" spans="1:18">
      <c r="A156" s="3">
        <v>159</v>
      </c>
      <c r="B156" s="1">
        <f t="shared" si="29"/>
        <v>86.900000000000063</v>
      </c>
      <c r="C156" s="1">
        <v>87.030000000000058</v>
      </c>
      <c r="D156" s="2">
        <f t="shared" si="28"/>
        <v>86.96500000000006</v>
      </c>
      <c r="E156" s="1">
        <v>0.13</v>
      </c>
      <c r="F156" s="1">
        <v>14.25</v>
      </c>
      <c r="G156" s="1">
        <v>77.7</v>
      </c>
      <c r="H156" s="1">
        <v>77.72</v>
      </c>
      <c r="K156" s="5">
        <v>0.56599999999999995</v>
      </c>
      <c r="L156" s="5">
        <f t="shared" si="30"/>
        <v>0.83744794205011297</v>
      </c>
      <c r="M156" s="4">
        <v>159160161</v>
      </c>
      <c r="N156" s="1">
        <v>86.900000000000063</v>
      </c>
      <c r="O156" s="1">
        <f>F156+F157+F158</f>
        <v>164.89999999999998</v>
      </c>
      <c r="P156" s="5">
        <f>K156+K157+K158</f>
        <v>6.7389999999999999</v>
      </c>
      <c r="Q156" s="1">
        <f>AVERAGE(G156:J158)</f>
        <v>77.683000000000007</v>
      </c>
      <c r="R156" s="5">
        <f>P156/(Q156*Q156*3.14159/4*O156)*100000</f>
        <v>0.86225020869485414</v>
      </c>
    </row>
    <row r="157" spans="1:18">
      <c r="A157" s="4">
        <v>159160</v>
      </c>
      <c r="B157" s="1">
        <f t="shared" si="29"/>
        <v>87.030000000000058</v>
      </c>
      <c r="C157" s="1">
        <v>88.000000000000057</v>
      </c>
      <c r="D157" s="2">
        <f t="shared" si="28"/>
        <v>87.515000000000057</v>
      </c>
      <c r="E157" s="1">
        <v>0.97</v>
      </c>
      <c r="F157" s="1">
        <v>95.6</v>
      </c>
      <c r="G157" s="1">
        <v>77.73</v>
      </c>
      <c r="H157" s="1">
        <v>77.67</v>
      </c>
      <c r="I157" s="1">
        <v>77.72</v>
      </c>
      <c r="J157">
        <v>77.69</v>
      </c>
      <c r="K157" s="5">
        <v>3.9249999999999998</v>
      </c>
      <c r="L157" s="5">
        <f t="shared" si="30"/>
        <v>0.86580852068263736</v>
      </c>
      <c r="M157" s="3"/>
    </row>
    <row r="158" spans="1:18">
      <c r="A158" s="3">
        <v>161</v>
      </c>
      <c r="B158" s="1">
        <f t="shared" si="29"/>
        <v>88.000000000000057</v>
      </c>
      <c r="C158" s="1">
        <v>88.550000000000054</v>
      </c>
      <c r="D158" s="2">
        <f t="shared" si="28"/>
        <v>88.275000000000063</v>
      </c>
      <c r="E158" s="1">
        <v>0.55000000000000004</v>
      </c>
      <c r="F158" s="1">
        <v>55.05</v>
      </c>
      <c r="G158" s="1">
        <v>77.7</v>
      </c>
      <c r="H158" s="1">
        <v>77.62</v>
      </c>
      <c r="I158" s="1">
        <v>77.63</v>
      </c>
      <c r="J158">
        <v>77.650000000000006</v>
      </c>
      <c r="K158" s="5">
        <v>2.2480000000000002</v>
      </c>
      <c r="L158" s="5">
        <f t="shared" si="30"/>
        <v>0.86231538414882924</v>
      </c>
      <c r="M158" s="3"/>
    </row>
    <row r="159" spans="1:18">
      <c r="A159" s="4">
        <v>162163</v>
      </c>
      <c r="B159" s="1">
        <f t="shared" si="29"/>
        <v>88.550000000000054</v>
      </c>
      <c r="C159" s="1">
        <v>89.150000000000048</v>
      </c>
      <c r="D159" s="2">
        <f t="shared" si="28"/>
        <v>88.850000000000051</v>
      </c>
      <c r="E159" s="1">
        <v>0.6</v>
      </c>
      <c r="F159" s="1">
        <v>61.35</v>
      </c>
      <c r="G159" s="1">
        <v>77.72</v>
      </c>
      <c r="H159" s="1">
        <v>77.7</v>
      </c>
      <c r="I159" s="1">
        <v>77.7</v>
      </c>
      <c r="K159" s="5">
        <v>2.5150000000000001</v>
      </c>
      <c r="L159" s="5">
        <f t="shared" si="30"/>
        <v>0.8644043299300882</v>
      </c>
      <c r="M159" s="4">
        <v>162163164</v>
      </c>
      <c r="N159" s="1">
        <v>88.550000000000054</v>
      </c>
      <c r="O159" s="1">
        <f>F159+F160</f>
        <v>165.1</v>
      </c>
      <c r="P159" s="5">
        <f>K159+K160</f>
        <v>6.7850000000000001</v>
      </c>
      <c r="Q159" s="1">
        <f>AVERAGE(G159:J160)</f>
        <v>77.708571428571432</v>
      </c>
      <c r="R159" s="5">
        <f>P159/(Q159*Q159*3.14159/4*O159)*100000</f>
        <v>0.86651366110517514</v>
      </c>
    </row>
    <row r="160" spans="1:18">
      <c r="A160" s="4">
        <v>163164</v>
      </c>
      <c r="B160" s="1">
        <f t="shared" si="29"/>
        <v>89.150000000000048</v>
      </c>
      <c r="C160" s="1">
        <v>90.2</v>
      </c>
      <c r="D160" s="2">
        <f t="shared" si="28"/>
        <v>89.675000000000026</v>
      </c>
      <c r="E160" s="1">
        <v>1.05</v>
      </c>
      <c r="F160" s="1">
        <v>103.75</v>
      </c>
      <c r="G160" s="1">
        <v>77.72</v>
      </c>
      <c r="H160" s="1">
        <v>77.709999999999994</v>
      </c>
      <c r="I160" s="1">
        <v>77.7</v>
      </c>
      <c r="J160">
        <v>77.709999999999994</v>
      </c>
      <c r="K160" s="5">
        <v>4.2699999999999996</v>
      </c>
      <c r="L160" s="5">
        <f t="shared" si="30"/>
        <v>0.867752797545988</v>
      </c>
      <c r="M160" s="3"/>
    </row>
    <row r="161" spans="1:18">
      <c r="A161" s="3">
        <v>165</v>
      </c>
      <c r="B161" s="1">
        <f t="shared" si="29"/>
        <v>90.200000000000045</v>
      </c>
      <c r="C161" s="1">
        <v>90.7</v>
      </c>
      <c r="D161" s="2">
        <f t="shared" si="28"/>
        <v>90.450000000000017</v>
      </c>
      <c r="E161" s="1">
        <v>0.5</v>
      </c>
      <c r="F161" s="1">
        <v>49.75</v>
      </c>
      <c r="G161" s="1">
        <v>77.739999999999995</v>
      </c>
      <c r="H161" s="1">
        <v>77.680000000000007</v>
      </c>
      <c r="I161" s="1">
        <v>77.7</v>
      </c>
      <c r="K161" s="5">
        <v>2.036</v>
      </c>
      <c r="L161" s="5">
        <f t="shared" si="30"/>
        <v>0.86293523031064201</v>
      </c>
      <c r="M161" s="4">
        <v>165166167</v>
      </c>
      <c r="N161" s="1">
        <v>90.2</v>
      </c>
      <c r="O161" s="1">
        <f>F161+F162+F163</f>
        <v>165.1</v>
      </c>
      <c r="P161" s="5">
        <f>K161+K162+K163</f>
        <v>6.7799999999999994</v>
      </c>
      <c r="Q161" s="1">
        <f>AVERAGE(G161:J163)</f>
        <v>77.716666666666683</v>
      </c>
      <c r="R161" s="5">
        <f>P161/(Q161*Q161*3.14159/4*O161)*100000</f>
        <v>0.86569473441232536</v>
      </c>
    </row>
    <row r="162" spans="1:18">
      <c r="A162" s="4">
        <v>165166</v>
      </c>
      <c r="B162" s="1">
        <f t="shared" si="29"/>
        <v>90.700000000000045</v>
      </c>
      <c r="C162" s="1">
        <v>91.290000000000049</v>
      </c>
      <c r="D162" s="2">
        <f t="shared" si="28"/>
        <v>90.995000000000047</v>
      </c>
      <c r="E162" s="1">
        <v>0.59</v>
      </c>
      <c r="F162" s="1">
        <v>59.85</v>
      </c>
      <c r="G162" s="1">
        <v>77.72</v>
      </c>
      <c r="H162" s="1">
        <v>77.73</v>
      </c>
      <c r="I162" s="1">
        <v>77.72</v>
      </c>
      <c r="K162" s="5">
        <v>2.452</v>
      </c>
      <c r="L162" s="5">
        <f t="shared" si="30"/>
        <v>0.86350239384528138</v>
      </c>
      <c r="M162" s="3"/>
    </row>
    <row r="163" spans="1:18">
      <c r="A163" s="4">
        <v>166167</v>
      </c>
      <c r="B163" s="1">
        <f t="shared" si="29"/>
        <v>91.290000000000049</v>
      </c>
      <c r="C163" s="1">
        <v>91.850000000000051</v>
      </c>
      <c r="D163" s="2">
        <f t="shared" si="28"/>
        <v>91.57000000000005</v>
      </c>
      <c r="E163" s="1">
        <v>0.56000000000000005</v>
      </c>
      <c r="F163" s="1">
        <v>55.5</v>
      </c>
      <c r="G163" s="1">
        <v>77.72</v>
      </c>
      <c r="H163" s="1">
        <v>77.739999999999995</v>
      </c>
      <c r="I163" s="1">
        <v>77.7</v>
      </c>
      <c r="K163" s="5">
        <v>2.2919999999999998</v>
      </c>
      <c r="L163" s="5">
        <f t="shared" si="30"/>
        <v>0.87049467153821558</v>
      </c>
      <c r="M163" s="3"/>
    </row>
    <row r="164" spans="1:18">
      <c r="A164" s="3">
        <v>168</v>
      </c>
      <c r="B164" s="1">
        <f t="shared" si="29"/>
        <v>91.850000000000051</v>
      </c>
      <c r="C164" s="1">
        <v>92.32000000000005</v>
      </c>
      <c r="D164" s="2">
        <f t="shared" ref="D164:D179" si="31">AVERAGE(B164,C164)</f>
        <v>92.085000000000051</v>
      </c>
      <c r="E164" s="1">
        <v>0.47</v>
      </c>
      <c r="F164" s="1">
        <v>47.75</v>
      </c>
      <c r="G164" s="1">
        <v>77.680000000000007</v>
      </c>
      <c r="H164" s="1">
        <v>77.7</v>
      </c>
      <c r="I164" s="1">
        <v>77.69</v>
      </c>
      <c r="K164" s="5">
        <v>1.946</v>
      </c>
      <c r="L164" s="5">
        <f t="shared" si="30"/>
        <v>0.85970467393431194</v>
      </c>
      <c r="M164" s="4">
        <v>168169170</v>
      </c>
      <c r="N164" s="1">
        <v>91.850000000000051</v>
      </c>
      <c r="O164" s="1">
        <f>F164+F165+F166</f>
        <v>164.89999999999998</v>
      </c>
      <c r="P164" s="5">
        <f>K164+K165+K166</f>
        <v>6.7919999999999998</v>
      </c>
      <c r="Q164" s="1">
        <f>AVERAGE(G164:J166)</f>
        <v>77.695555555555558</v>
      </c>
      <c r="R164" s="5">
        <f>P164/(Q164*Q164*3.14159/4*O164)*100000</f>
        <v>0.86875067336033862</v>
      </c>
    </row>
    <row r="165" spans="1:18">
      <c r="A165" s="4">
        <v>168169170</v>
      </c>
      <c r="B165" s="1">
        <f t="shared" ref="B165:B180" si="32">B164+E164</f>
        <v>92.32000000000005</v>
      </c>
      <c r="C165" s="1">
        <v>93.290000000000049</v>
      </c>
      <c r="D165" s="2">
        <f t="shared" si="31"/>
        <v>92.805000000000049</v>
      </c>
      <c r="E165" s="1">
        <v>0.97</v>
      </c>
      <c r="F165" s="1">
        <v>96.7</v>
      </c>
      <c r="G165" s="1">
        <v>77.7</v>
      </c>
      <c r="H165" s="1">
        <v>77.63</v>
      </c>
      <c r="I165" s="1">
        <v>77.67</v>
      </c>
      <c r="J165">
        <v>77.72</v>
      </c>
      <c r="K165" s="5">
        <v>4</v>
      </c>
      <c r="L165" s="5">
        <f t="shared" si="30"/>
        <v>0.87282093447488662</v>
      </c>
      <c r="M165" s="3"/>
    </row>
    <row r="166" spans="1:18">
      <c r="A166" s="3">
        <v>170</v>
      </c>
      <c r="B166" s="1">
        <f t="shared" si="32"/>
        <v>93.290000000000049</v>
      </c>
      <c r="C166" s="1">
        <v>93.5</v>
      </c>
      <c r="D166" s="2">
        <f t="shared" si="31"/>
        <v>93.395000000000024</v>
      </c>
      <c r="E166" s="1">
        <v>0.21</v>
      </c>
      <c r="F166" s="1">
        <v>20.45</v>
      </c>
      <c r="G166" s="1">
        <v>77.72</v>
      </c>
      <c r="H166" s="1">
        <v>77.75</v>
      </c>
      <c r="K166" s="5">
        <v>0.84599999999999997</v>
      </c>
      <c r="L166" s="5">
        <f t="shared" si="30"/>
        <v>0.87167364565718131</v>
      </c>
      <c r="M166" s="3"/>
    </row>
    <row r="167" spans="1:18">
      <c r="A167" s="4">
        <v>171172</v>
      </c>
      <c r="B167" s="1">
        <f t="shared" si="32"/>
        <v>93.500000000000043</v>
      </c>
      <c r="C167" s="1">
        <v>94.38</v>
      </c>
      <c r="D167" s="2">
        <f t="shared" si="31"/>
        <v>93.940000000000026</v>
      </c>
      <c r="E167" s="1">
        <v>0.88</v>
      </c>
      <c r="F167" s="1">
        <v>88.6</v>
      </c>
      <c r="G167" s="1">
        <v>77.680000000000007</v>
      </c>
      <c r="H167" s="1">
        <v>77.69</v>
      </c>
      <c r="I167" s="1">
        <v>77.75</v>
      </c>
      <c r="J167">
        <v>77.739999999999995</v>
      </c>
      <c r="K167" s="5">
        <v>3.6680000000000001</v>
      </c>
      <c r="L167" s="5">
        <f t="shared" si="30"/>
        <v>0.8727622900520019</v>
      </c>
      <c r="M167" s="4">
        <v>171172173</v>
      </c>
      <c r="N167" s="1">
        <v>93.5</v>
      </c>
      <c r="O167" s="1">
        <f>F167+F168+F169</f>
        <v>165.3</v>
      </c>
      <c r="P167" s="5">
        <f>K167+K168+K169</f>
        <v>6.8340000000000005</v>
      </c>
      <c r="Q167" s="1">
        <f>AVERAGE(G167:J169)</f>
        <v>77.72</v>
      </c>
      <c r="R167" s="5">
        <f>P167/(Q167*Q167*3.14159/4*O167)*100000</f>
        <v>0.8714591265406183</v>
      </c>
    </row>
    <row r="168" spans="1:18">
      <c r="A168" s="4">
        <v>172173</v>
      </c>
      <c r="B168" s="1">
        <f t="shared" si="32"/>
        <v>94.380000000000038</v>
      </c>
      <c r="C168" s="1">
        <v>94.769500000000036</v>
      </c>
      <c r="D168" s="2">
        <f t="shared" si="31"/>
        <v>94.574750000000037</v>
      </c>
      <c r="E168" s="1">
        <v>0.38950000000000001</v>
      </c>
      <c r="F168" s="1">
        <v>38.950000000000003</v>
      </c>
      <c r="G168" s="1">
        <v>77.78</v>
      </c>
      <c r="H168" s="1">
        <v>77.709999999999994</v>
      </c>
      <c r="I168" s="1">
        <v>77.72</v>
      </c>
      <c r="K168" s="5">
        <v>1.6040000000000001</v>
      </c>
      <c r="L168" s="5">
        <f t="shared" si="30"/>
        <v>0.86767112361037046</v>
      </c>
      <c r="M168" s="3"/>
    </row>
    <row r="169" spans="1:18">
      <c r="A169" s="3">
        <v>173</v>
      </c>
      <c r="B169" s="1">
        <f t="shared" si="32"/>
        <v>94.769500000000036</v>
      </c>
      <c r="C169" s="1">
        <v>95.15</v>
      </c>
      <c r="D169" s="2">
        <f t="shared" si="31"/>
        <v>94.959750000000014</v>
      </c>
      <c r="E169" s="1">
        <f>0.77-0.3895</f>
        <v>0.3805</v>
      </c>
      <c r="F169" s="1">
        <v>37.75</v>
      </c>
      <c r="G169" s="1">
        <v>77.739999999999995</v>
      </c>
      <c r="H169" s="1">
        <v>77.680000000000007</v>
      </c>
      <c r="I169" s="1">
        <v>77.709999999999994</v>
      </c>
      <c r="K169" s="5">
        <v>1.5620000000000001</v>
      </c>
      <c r="L169" s="5">
        <f t="shared" si="30"/>
        <v>0.87240938001649548</v>
      </c>
      <c r="M169" s="3"/>
    </row>
    <row r="170" spans="1:18">
      <c r="A170" s="3">
        <v>174</v>
      </c>
      <c r="B170" s="1">
        <f t="shared" si="32"/>
        <v>95.150000000000034</v>
      </c>
      <c r="C170" s="1">
        <v>95.28</v>
      </c>
      <c r="D170" s="2">
        <f t="shared" si="31"/>
        <v>95.215000000000018</v>
      </c>
      <c r="E170" s="1">
        <v>0.13</v>
      </c>
      <c r="F170" s="1">
        <v>14.35</v>
      </c>
      <c r="G170" s="1">
        <v>77.72</v>
      </c>
      <c r="K170" s="5">
        <v>0.49199999999999999</v>
      </c>
      <c r="L170" s="5">
        <f t="shared" ref="L170:L185" si="33">K170/(AVERAGE(G170:J170)*AVERAGE(G170:J170)*3.141593/4*F170)*100000</f>
        <v>0.72269939073105394</v>
      </c>
      <c r="M170" s="4">
        <v>174175176</v>
      </c>
      <c r="N170" s="1">
        <v>95.15</v>
      </c>
      <c r="O170" s="1">
        <f>F171+F172+F173</f>
        <v>150.65</v>
      </c>
      <c r="P170" s="5">
        <f>K171+K172+K173</f>
        <v>6.2539999999999996</v>
      </c>
      <c r="Q170" s="1">
        <f>AVERAGE(G171:J173)</f>
        <v>77.682500000000005</v>
      </c>
      <c r="R170" s="5">
        <f>P170/(Q170*Q170*3.14159/4*O170)*100000</f>
        <v>0.87589659679757481</v>
      </c>
    </row>
    <row r="171" spans="1:18">
      <c r="A171" s="4">
        <v>174175</v>
      </c>
      <c r="B171" s="1">
        <f t="shared" si="32"/>
        <v>95.28000000000003</v>
      </c>
      <c r="C171" s="1">
        <v>96.25</v>
      </c>
      <c r="D171" s="2">
        <f t="shared" si="31"/>
        <v>95.765000000000015</v>
      </c>
      <c r="E171" s="1">
        <v>0.97</v>
      </c>
      <c r="F171" s="1">
        <v>95.55</v>
      </c>
      <c r="G171" s="1">
        <v>77.67</v>
      </c>
      <c r="H171" s="1">
        <v>77.67</v>
      </c>
      <c r="I171" s="1">
        <v>77.66</v>
      </c>
      <c r="J171">
        <v>77.69</v>
      </c>
      <c r="K171" s="5">
        <v>3.98</v>
      </c>
      <c r="L171" s="5">
        <f t="shared" si="33"/>
        <v>0.87907895632386901</v>
      </c>
      <c r="M171" s="3"/>
    </row>
    <row r="172" spans="1:18">
      <c r="A172" s="3">
        <v>176</v>
      </c>
      <c r="B172" s="1">
        <f t="shared" si="32"/>
        <v>96.250000000000028</v>
      </c>
      <c r="C172" s="1">
        <v>96.36650000000003</v>
      </c>
      <c r="D172" s="2">
        <f t="shared" si="31"/>
        <v>96.308250000000029</v>
      </c>
      <c r="E172" s="1">
        <v>0.11650000000000001</v>
      </c>
      <c r="F172" s="1">
        <v>11.65</v>
      </c>
      <c r="G172" s="1">
        <v>77.72</v>
      </c>
      <c r="K172" s="5">
        <v>0.48199999999999998</v>
      </c>
      <c r="L172" s="5">
        <f t="shared" si="33"/>
        <v>0.87209862100378233</v>
      </c>
      <c r="M172" s="3"/>
    </row>
    <row r="173" spans="1:18">
      <c r="A173" s="3">
        <v>176</v>
      </c>
      <c r="B173" s="1">
        <f t="shared" si="32"/>
        <v>96.36650000000003</v>
      </c>
      <c r="C173" s="1">
        <v>96.8</v>
      </c>
      <c r="D173" s="2">
        <f t="shared" si="31"/>
        <v>96.583250000000021</v>
      </c>
      <c r="E173" s="1">
        <f>0.55-0.1165</f>
        <v>0.43350000000000005</v>
      </c>
      <c r="F173" s="1">
        <v>43.45</v>
      </c>
      <c r="G173" s="1">
        <v>77.66</v>
      </c>
      <c r="H173" s="1">
        <v>77.709999999999994</v>
      </c>
      <c r="I173" s="1">
        <v>77.680000000000007</v>
      </c>
      <c r="K173" s="5">
        <v>1.792</v>
      </c>
      <c r="L173" s="5">
        <f t="shared" si="33"/>
        <v>0.87016696192699583</v>
      </c>
      <c r="M173" s="3"/>
    </row>
    <row r="174" spans="1:18">
      <c r="A174" s="4">
        <v>177178</v>
      </c>
      <c r="B174" s="1">
        <f t="shared" si="32"/>
        <v>96.800000000000026</v>
      </c>
      <c r="C174" s="1">
        <v>97.39</v>
      </c>
      <c r="D174" s="2">
        <f t="shared" si="31"/>
        <v>97.095000000000013</v>
      </c>
      <c r="E174" s="1">
        <v>0.59</v>
      </c>
      <c r="F174" s="1">
        <v>60.55</v>
      </c>
      <c r="G174" s="1">
        <v>77.7</v>
      </c>
      <c r="H174" s="1">
        <v>77.69</v>
      </c>
      <c r="I174" s="1">
        <v>77.73</v>
      </c>
      <c r="K174" s="5">
        <v>2.4420000000000002</v>
      </c>
      <c r="L174" s="5">
        <f t="shared" si="33"/>
        <v>0.85040346969109903</v>
      </c>
      <c r="M174" s="4">
        <v>177178179180</v>
      </c>
      <c r="N174" s="1">
        <v>96.8</v>
      </c>
      <c r="O174" s="1">
        <f>F174+F175+F176</f>
        <v>168.05</v>
      </c>
      <c r="P174" s="5">
        <f>K174+K175+K176</f>
        <v>6.99</v>
      </c>
      <c r="Q174" s="1">
        <f>AVERAGE(G174:J176)</f>
        <v>77.711111111111123</v>
      </c>
      <c r="R174" s="5">
        <f>P174/(Q174*Q174*3.14159/4*O174)*100000</f>
        <v>0.87696630543326337</v>
      </c>
    </row>
    <row r="175" spans="1:18">
      <c r="A175" s="3">
        <v>178</v>
      </c>
      <c r="B175" s="1">
        <f t="shared" si="32"/>
        <v>97.390000000000029</v>
      </c>
      <c r="C175" s="1">
        <v>97.9</v>
      </c>
      <c r="D175" s="2">
        <f t="shared" si="31"/>
        <v>97.64500000000001</v>
      </c>
      <c r="E175" s="1">
        <v>0.51</v>
      </c>
      <c r="F175" s="1">
        <v>49.45</v>
      </c>
      <c r="G175" s="1">
        <v>77.760000000000005</v>
      </c>
      <c r="H175" s="1">
        <v>77.69</v>
      </c>
      <c r="I175" s="1">
        <v>77.69</v>
      </c>
      <c r="K175" s="5">
        <v>2.12</v>
      </c>
      <c r="L175" s="5">
        <f t="shared" si="33"/>
        <v>0.90383376384019776</v>
      </c>
      <c r="M175" s="3"/>
    </row>
    <row r="176" spans="1:18">
      <c r="A176" s="4">
        <v>179180</v>
      </c>
      <c r="B176" s="1">
        <f t="shared" si="32"/>
        <v>97.900000000000034</v>
      </c>
      <c r="C176" s="1">
        <v>98.47</v>
      </c>
      <c r="D176" s="2">
        <f t="shared" si="31"/>
        <v>98.185000000000016</v>
      </c>
      <c r="E176" s="1">
        <v>0.56999999999999995</v>
      </c>
      <c r="F176" s="1">
        <v>58.05</v>
      </c>
      <c r="G176" s="1">
        <v>77.7</v>
      </c>
      <c r="H176" s="1">
        <v>77.72</v>
      </c>
      <c r="I176" s="1">
        <v>77.72</v>
      </c>
      <c r="K176" s="5">
        <v>2.4279999999999999</v>
      </c>
      <c r="L176" s="5">
        <f t="shared" si="33"/>
        <v>0.88179057840482156</v>
      </c>
      <c r="M176" s="3"/>
    </row>
    <row r="177" spans="1:18">
      <c r="A177" s="3">
        <v>180</v>
      </c>
      <c r="B177" s="1">
        <f t="shared" si="32"/>
        <v>98.470000000000027</v>
      </c>
      <c r="C177" s="1">
        <v>98.754500000000021</v>
      </c>
      <c r="D177" s="2">
        <f t="shared" si="31"/>
        <v>98.612250000000017</v>
      </c>
      <c r="E177" s="1">
        <v>0.28449999999999998</v>
      </c>
      <c r="F177" s="1">
        <v>28.45</v>
      </c>
      <c r="G177" s="1">
        <v>77.7</v>
      </c>
      <c r="H177" s="1">
        <v>77.650000000000006</v>
      </c>
      <c r="I177" s="1">
        <v>77.72</v>
      </c>
      <c r="K177" s="5">
        <v>1.1839999999999999</v>
      </c>
      <c r="L177" s="5">
        <f t="shared" si="33"/>
        <v>0.87790851127273384</v>
      </c>
      <c r="M177" s="4">
        <v>180181182</v>
      </c>
      <c r="N177" s="1">
        <v>98.47</v>
      </c>
      <c r="O177" s="1">
        <f>F177+F178+F179</f>
        <v>161.94999999999999</v>
      </c>
      <c r="P177" s="5">
        <f>K177+K178+K179</f>
        <v>6.73</v>
      </c>
      <c r="Q177" s="1">
        <f>AVERAGE(G177:J179)</f>
        <v>77.709000000000003</v>
      </c>
      <c r="R177" s="5">
        <f>P177/(Q177*Q177*3.14159/4*O177)*100000</f>
        <v>0.87619739329423973</v>
      </c>
    </row>
    <row r="178" spans="1:18">
      <c r="A178" s="4">
        <v>180181</v>
      </c>
      <c r="B178" s="1">
        <f t="shared" si="32"/>
        <v>98.754500000000021</v>
      </c>
      <c r="C178" s="1">
        <v>99.17</v>
      </c>
      <c r="D178" s="2">
        <f t="shared" si="31"/>
        <v>98.962250000000012</v>
      </c>
      <c r="E178" s="1">
        <f>0.7-0.2845</f>
        <v>0.41549999999999998</v>
      </c>
      <c r="F178" s="1">
        <v>41.15</v>
      </c>
      <c r="G178" s="1">
        <v>77.73</v>
      </c>
      <c r="H178" s="1">
        <v>77.709999999999994</v>
      </c>
      <c r="I178" s="1">
        <v>77.680000000000007</v>
      </c>
      <c r="K178" s="5">
        <v>1.6839999999999999</v>
      </c>
      <c r="L178" s="5">
        <f t="shared" si="33"/>
        <v>0.86291051068847346</v>
      </c>
      <c r="M178" s="3"/>
    </row>
    <row r="179" spans="1:18">
      <c r="A179" s="4">
        <v>181182</v>
      </c>
      <c r="B179" s="1">
        <f t="shared" si="32"/>
        <v>99.170000000000016</v>
      </c>
      <c r="C179" s="1">
        <v>100.1</v>
      </c>
      <c r="D179" s="2">
        <f t="shared" si="31"/>
        <v>99.635000000000005</v>
      </c>
      <c r="E179" s="1">
        <v>0.93</v>
      </c>
      <c r="F179" s="1">
        <v>92.35</v>
      </c>
      <c r="G179" s="1">
        <v>77.72</v>
      </c>
      <c r="H179" s="1">
        <v>77.73</v>
      </c>
      <c r="I179" s="1">
        <v>77.709999999999994</v>
      </c>
      <c r="J179">
        <v>77.739999999999995</v>
      </c>
      <c r="K179" s="5">
        <v>3.8620000000000001</v>
      </c>
      <c r="L179" s="5">
        <f t="shared" si="33"/>
        <v>0.88138159834107077</v>
      </c>
      <c r="M179" s="3"/>
    </row>
    <row r="180" spans="1:18">
      <c r="A180" s="3">
        <v>183</v>
      </c>
      <c r="B180" s="1">
        <f t="shared" si="32"/>
        <v>100.10000000000002</v>
      </c>
      <c r="C180" s="1">
        <v>100.20450000000002</v>
      </c>
      <c r="D180" s="2">
        <f t="shared" ref="D180:D195" si="34">AVERAGE(B180,C180)</f>
        <v>100.15225000000002</v>
      </c>
      <c r="E180" s="1">
        <v>0.1045</v>
      </c>
      <c r="F180" s="1">
        <v>10.45</v>
      </c>
      <c r="G180" s="1">
        <v>77.72</v>
      </c>
      <c r="K180" s="5">
        <v>0.41799999999999998</v>
      </c>
      <c r="L180" s="5">
        <f t="shared" si="33"/>
        <v>0.84314928918622956</v>
      </c>
      <c r="M180" s="4">
        <v>183184185</v>
      </c>
      <c r="N180" s="1">
        <v>100.1</v>
      </c>
      <c r="O180" s="1">
        <f>F180+F181+F182+F183</f>
        <v>165.1</v>
      </c>
      <c r="P180" s="5">
        <f>K180+K181+K182+K183</f>
        <v>6.854000000000001</v>
      </c>
      <c r="Q180" s="1">
        <f>AVERAGE(G180:J183)</f>
        <v>77.693333333333328</v>
      </c>
      <c r="R180" s="5">
        <f>P180/(Q180*Q180*3.14159/4*O180)*100000</f>
        <v>0.87566905564836195</v>
      </c>
    </row>
    <row r="181" spans="1:18">
      <c r="A181" s="3">
        <v>183</v>
      </c>
      <c r="B181" s="1">
        <f t="shared" ref="B181:B196" si="35">B180+E180</f>
        <v>100.20450000000002</v>
      </c>
      <c r="C181" s="1">
        <v>100.65</v>
      </c>
      <c r="D181" s="2">
        <f t="shared" si="34"/>
        <v>100.42725000000002</v>
      </c>
      <c r="E181" s="1">
        <f>0.55-0.1045</f>
        <v>0.44550000000000006</v>
      </c>
      <c r="F181" s="1">
        <v>44.65</v>
      </c>
      <c r="G181" s="1">
        <v>77.680000000000007</v>
      </c>
      <c r="H181" s="1">
        <v>77.66</v>
      </c>
      <c r="I181" s="1">
        <v>77.67</v>
      </c>
      <c r="K181" s="5">
        <v>1.8720000000000001</v>
      </c>
      <c r="L181" s="5">
        <f t="shared" si="33"/>
        <v>0.88488705449752436</v>
      </c>
      <c r="M181" s="3"/>
    </row>
    <row r="182" spans="1:18">
      <c r="A182" s="4">
        <v>184185</v>
      </c>
      <c r="B182" s="1">
        <f t="shared" si="35"/>
        <v>100.65000000000002</v>
      </c>
      <c r="C182" s="1">
        <v>101.32</v>
      </c>
      <c r="D182" s="2">
        <f t="shared" si="34"/>
        <v>100.98500000000001</v>
      </c>
      <c r="E182" s="1">
        <v>0.67</v>
      </c>
      <c r="F182" s="1">
        <v>68.150000000000006</v>
      </c>
      <c r="G182" s="1">
        <v>77.739999999999995</v>
      </c>
      <c r="H182" s="1">
        <v>77.69</v>
      </c>
      <c r="I182" s="1">
        <v>77.67</v>
      </c>
      <c r="J182">
        <v>77.72</v>
      </c>
      <c r="K182" s="5">
        <v>2.85</v>
      </c>
      <c r="L182" s="5">
        <f t="shared" si="33"/>
        <v>0.88184273432982629</v>
      </c>
      <c r="M182" s="3"/>
    </row>
    <row r="183" spans="1:18">
      <c r="A183" s="3">
        <v>185</v>
      </c>
      <c r="B183" s="1">
        <f t="shared" si="35"/>
        <v>101.32000000000002</v>
      </c>
      <c r="C183" s="1">
        <v>101.75</v>
      </c>
      <c r="D183" s="2">
        <f t="shared" si="34"/>
        <v>101.53500000000001</v>
      </c>
      <c r="E183" s="1">
        <v>0.43</v>
      </c>
      <c r="F183" s="1">
        <v>41.85</v>
      </c>
      <c r="G183" s="1">
        <v>77.69</v>
      </c>
      <c r="H183" s="1">
        <v>77.72</v>
      </c>
      <c r="I183" s="1">
        <v>77.67</v>
      </c>
      <c r="J183">
        <v>77.69</v>
      </c>
      <c r="K183" s="5">
        <v>1.714</v>
      </c>
      <c r="L183" s="5">
        <f t="shared" si="33"/>
        <v>0.86390747760163755</v>
      </c>
      <c r="M183" s="3"/>
    </row>
    <row r="184" spans="1:18">
      <c r="A184" s="4">
        <v>186187</v>
      </c>
      <c r="B184" s="1">
        <f t="shared" si="35"/>
        <v>101.75000000000003</v>
      </c>
      <c r="C184" s="1">
        <v>102.35400000000003</v>
      </c>
      <c r="D184" s="2">
        <f t="shared" si="34"/>
        <v>102.05200000000002</v>
      </c>
      <c r="E184" s="1">
        <v>0.60399999999999998</v>
      </c>
      <c r="F184" s="1">
        <v>60.4</v>
      </c>
      <c r="G184" s="1">
        <v>77.69</v>
      </c>
      <c r="H184" s="1">
        <v>77.73</v>
      </c>
      <c r="K184" s="5">
        <v>2.5049999999999999</v>
      </c>
      <c r="L184" s="5">
        <f t="shared" si="33"/>
        <v>0.87443401766217987</v>
      </c>
      <c r="M184" s="4">
        <v>186187188</v>
      </c>
      <c r="N184" s="1">
        <v>101.75</v>
      </c>
      <c r="O184" s="1">
        <f>F184+F185+F186+F187</f>
        <v>165</v>
      </c>
      <c r="P184" s="5">
        <f>K184+K185+K186+K187</f>
        <v>6.8569999999999993</v>
      </c>
      <c r="Q184" s="1">
        <f>AVERAGE(G184:J187)</f>
        <v>77.702857142857141</v>
      </c>
      <c r="R184" s="5">
        <f>P184/(Q184*Q184*3.14159/4*O184)*100000</f>
        <v>0.87636841006671062</v>
      </c>
    </row>
    <row r="185" spans="1:18">
      <c r="A185" s="3">
        <v>187</v>
      </c>
      <c r="B185" s="1">
        <f t="shared" si="35"/>
        <v>102.35400000000003</v>
      </c>
      <c r="C185" s="1">
        <v>102.48950000000002</v>
      </c>
      <c r="D185" s="2">
        <f t="shared" si="34"/>
        <v>102.42175000000003</v>
      </c>
      <c r="E185" s="1">
        <v>0.13550000000000001</v>
      </c>
      <c r="F185" s="1">
        <v>13.55</v>
      </c>
      <c r="G185" s="1">
        <v>77.7</v>
      </c>
      <c r="K185" s="5">
        <v>0.55600000000000005</v>
      </c>
      <c r="L185" s="5">
        <f t="shared" si="33"/>
        <v>0.86537337582627261</v>
      </c>
      <c r="M185" s="3"/>
    </row>
    <row r="186" spans="1:18">
      <c r="A186" s="3">
        <v>187</v>
      </c>
      <c r="B186" s="1">
        <f t="shared" si="35"/>
        <v>102.48950000000002</v>
      </c>
      <c r="C186" s="1">
        <v>102.62</v>
      </c>
      <c r="D186" s="2">
        <f t="shared" si="34"/>
        <v>102.55475000000001</v>
      </c>
      <c r="E186" s="1">
        <f>0.87-0.604-0.1355</f>
        <v>0.1305</v>
      </c>
      <c r="F186" s="1">
        <v>14.1</v>
      </c>
      <c r="G186" s="1">
        <v>77.7</v>
      </c>
      <c r="K186" s="5">
        <v>0.56599999999999995</v>
      </c>
      <c r="L186" s="5">
        <f t="shared" ref="L186:L202" si="36">K186/(AVERAGE(G186:J186)*AVERAGE(G186:J186)*3.141593/4*F186)*100000</f>
        <v>0.84657482922909721</v>
      </c>
      <c r="M186" s="3"/>
    </row>
    <row r="187" spans="1:18">
      <c r="A187" s="4">
        <v>187188</v>
      </c>
      <c r="B187" s="1">
        <f t="shared" si="35"/>
        <v>102.62000000000002</v>
      </c>
      <c r="C187" s="1">
        <v>103.4</v>
      </c>
      <c r="D187" s="2">
        <f t="shared" si="34"/>
        <v>103.01000000000002</v>
      </c>
      <c r="E187" s="1">
        <v>0.78</v>
      </c>
      <c r="F187" s="1">
        <v>76.95</v>
      </c>
      <c r="G187" s="1">
        <v>77.709999999999994</v>
      </c>
      <c r="H187" s="1">
        <v>77.69</v>
      </c>
      <c r="I187" s="1">
        <v>77.7</v>
      </c>
      <c r="K187" s="5">
        <v>3.23</v>
      </c>
      <c r="L187" s="5">
        <f t="shared" si="36"/>
        <v>0.88524183818093061</v>
      </c>
      <c r="M187" s="3"/>
    </row>
    <row r="188" spans="1:18">
      <c r="A188" s="3">
        <v>189</v>
      </c>
      <c r="B188" s="1">
        <f t="shared" si="35"/>
        <v>103.40000000000002</v>
      </c>
      <c r="C188" s="1">
        <v>103.68</v>
      </c>
      <c r="D188" s="2">
        <f t="shared" si="34"/>
        <v>103.54000000000002</v>
      </c>
      <c r="E188" s="1">
        <v>0.28000000000000003</v>
      </c>
      <c r="F188" s="1">
        <v>29</v>
      </c>
      <c r="G188" s="1">
        <v>77.709999999999994</v>
      </c>
      <c r="H188" s="1">
        <v>77.72</v>
      </c>
      <c r="K188" s="5">
        <v>1.208</v>
      </c>
      <c r="L188" s="5">
        <f t="shared" si="36"/>
        <v>0.87815121074641544</v>
      </c>
      <c r="M188" s="4">
        <v>189190191</v>
      </c>
      <c r="N188" s="1">
        <v>103.4</v>
      </c>
      <c r="O188" s="1">
        <f>F188+F189+F190+F191</f>
        <v>165.2</v>
      </c>
      <c r="P188" s="5">
        <f>K188+K189+K190+K191</f>
        <v>6.8939999999999992</v>
      </c>
      <c r="Q188" s="1">
        <f>AVERAGE(G188:J191)</f>
        <v>77.702222222222218</v>
      </c>
      <c r="R188" s="5">
        <f>P188/(Q188*Q188*3.14159/4*O188)*100000</f>
        <v>0.88004492465050377</v>
      </c>
    </row>
    <row r="189" spans="1:18">
      <c r="A189" s="4">
        <v>189190</v>
      </c>
      <c r="B189" s="1">
        <f t="shared" si="35"/>
        <v>103.68000000000002</v>
      </c>
      <c r="C189" s="1">
        <v>104.5</v>
      </c>
      <c r="D189" s="2">
        <f t="shared" si="34"/>
        <v>104.09</v>
      </c>
      <c r="E189" s="1">
        <v>0.82</v>
      </c>
      <c r="F189" s="1">
        <v>81.2</v>
      </c>
      <c r="G189" s="1">
        <v>77.7</v>
      </c>
      <c r="H189" s="1">
        <v>77.67</v>
      </c>
      <c r="I189" s="1">
        <v>77.7</v>
      </c>
      <c r="K189" s="5">
        <v>3.39</v>
      </c>
      <c r="L189" s="5">
        <f t="shared" si="36"/>
        <v>0.88069087550711533</v>
      </c>
      <c r="M189" s="3"/>
    </row>
    <row r="190" spans="1:18">
      <c r="A190" s="3">
        <v>191</v>
      </c>
      <c r="B190" s="1">
        <f t="shared" si="35"/>
        <v>104.50000000000001</v>
      </c>
      <c r="C190" s="1">
        <v>104.6725</v>
      </c>
      <c r="D190" s="2">
        <f t="shared" si="34"/>
        <v>104.58625000000001</v>
      </c>
      <c r="E190" s="1">
        <v>0.17249999999999999</v>
      </c>
      <c r="F190" s="1">
        <v>17.25</v>
      </c>
      <c r="G190" s="1">
        <v>77.709999999999994</v>
      </c>
      <c r="K190" s="5">
        <v>0.71399999999999997</v>
      </c>
      <c r="L190" s="5">
        <f t="shared" si="36"/>
        <v>0.87270078213641411</v>
      </c>
      <c r="M190" s="3"/>
    </row>
    <row r="191" spans="1:18">
      <c r="A191" s="3">
        <v>191</v>
      </c>
      <c r="B191" s="1">
        <f t="shared" si="35"/>
        <v>104.67250000000001</v>
      </c>
      <c r="C191" s="1">
        <v>105.05</v>
      </c>
      <c r="D191" s="2">
        <f t="shared" si="34"/>
        <v>104.86125000000001</v>
      </c>
      <c r="E191" s="1">
        <f>0.55-0.1725</f>
        <v>0.37750000000000006</v>
      </c>
      <c r="F191" s="1">
        <v>37.75</v>
      </c>
      <c r="G191" s="1">
        <v>77.7</v>
      </c>
      <c r="H191" s="1">
        <v>77.69</v>
      </c>
      <c r="I191" s="1">
        <v>77.72</v>
      </c>
      <c r="K191" s="5">
        <v>1.5820000000000001</v>
      </c>
      <c r="L191" s="5">
        <f t="shared" si="36"/>
        <v>0.8837314170574766</v>
      </c>
      <c r="M191" s="3"/>
    </row>
    <row r="192" spans="1:18">
      <c r="A192" s="4">
        <v>192193</v>
      </c>
      <c r="B192" s="1">
        <f t="shared" si="35"/>
        <v>105.05000000000001</v>
      </c>
      <c r="C192" s="1">
        <v>105.7</v>
      </c>
      <c r="D192" s="2">
        <f t="shared" si="34"/>
        <v>105.375</v>
      </c>
      <c r="E192" s="1">
        <v>0.65</v>
      </c>
      <c r="F192" s="1">
        <v>66.2</v>
      </c>
      <c r="G192" s="1">
        <v>77.680000000000007</v>
      </c>
      <c r="H192" s="1">
        <v>77.73</v>
      </c>
      <c r="I192" s="1">
        <v>77.7</v>
      </c>
      <c r="K192" s="5">
        <v>2.77</v>
      </c>
      <c r="L192" s="5">
        <f t="shared" si="36"/>
        <v>0.88237369188450965</v>
      </c>
      <c r="M192" s="4">
        <v>192193194195</v>
      </c>
      <c r="N192" s="1">
        <v>105.05</v>
      </c>
      <c r="O192" s="1">
        <f>F192+F193+F194</f>
        <v>169.1</v>
      </c>
      <c r="P192" s="5">
        <f>K192+K193+K194</f>
        <v>7.0220000000000002</v>
      </c>
      <c r="Q192" s="1">
        <f>AVERAGE(G192:J194)</f>
        <v>77.714444444444453</v>
      </c>
      <c r="R192" s="5">
        <f>P192/(Q192*Q192*3.14159/4*O192)*100000</f>
        <v>0.87543561235315426</v>
      </c>
    </row>
    <row r="193" spans="1:18">
      <c r="A193" s="3">
        <v>193</v>
      </c>
      <c r="B193" s="1">
        <f t="shared" si="35"/>
        <v>105.70000000000002</v>
      </c>
      <c r="C193" s="1">
        <v>106.15</v>
      </c>
      <c r="D193" s="2">
        <f t="shared" si="34"/>
        <v>105.92500000000001</v>
      </c>
      <c r="E193" s="1">
        <v>0.45</v>
      </c>
      <c r="F193" s="1">
        <v>44</v>
      </c>
      <c r="G193" s="1">
        <v>77.7</v>
      </c>
      <c r="H193" s="1">
        <v>77.73</v>
      </c>
      <c r="I193" s="1">
        <v>77.709999999999994</v>
      </c>
      <c r="K193" s="5">
        <v>1.8440000000000001</v>
      </c>
      <c r="L193" s="5">
        <f t="shared" si="36"/>
        <v>0.88354207571590382</v>
      </c>
      <c r="M193" s="3"/>
    </row>
    <row r="194" spans="1:18">
      <c r="A194" s="4">
        <v>194195</v>
      </c>
      <c r="B194" s="1">
        <f t="shared" si="35"/>
        <v>106.15000000000002</v>
      </c>
      <c r="C194" s="1">
        <v>106.72</v>
      </c>
      <c r="D194" s="2">
        <f t="shared" si="34"/>
        <v>106.435</v>
      </c>
      <c r="E194" s="1">
        <v>0.56999999999999995</v>
      </c>
      <c r="F194" s="1">
        <v>58.9</v>
      </c>
      <c r="G194" s="1">
        <v>77.73</v>
      </c>
      <c r="H194" s="1">
        <v>77.73</v>
      </c>
      <c r="I194" s="1">
        <v>77.72</v>
      </c>
      <c r="K194" s="5">
        <v>2.4079999999999999</v>
      </c>
      <c r="L194" s="5">
        <f>K194/(AVERAGE(G194:J194)*AVERAGE(G194:J194)*3.141593/4*F194-3*20*F194)*100000</f>
        <v>0.8726455392294421</v>
      </c>
      <c r="M194" s="3"/>
    </row>
    <row r="195" spans="1:18">
      <c r="A195" s="4">
        <v>195196</v>
      </c>
      <c r="B195" s="1">
        <f t="shared" si="35"/>
        <v>106.72000000000001</v>
      </c>
      <c r="C195" s="1">
        <v>107.73</v>
      </c>
      <c r="D195" s="2">
        <f t="shared" si="34"/>
        <v>107.22500000000001</v>
      </c>
      <c r="E195" s="1">
        <v>1.01</v>
      </c>
      <c r="F195" s="1">
        <v>100</v>
      </c>
      <c r="G195" s="1">
        <v>77.67</v>
      </c>
      <c r="H195" s="1">
        <v>77.7</v>
      </c>
      <c r="I195" s="1">
        <v>77.739999999999995</v>
      </c>
      <c r="J195">
        <v>77.739999999999995</v>
      </c>
      <c r="K195" s="5">
        <v>4.2050000000000001</v>
      </c>
      <c r="L195" s="5">
        <f t="shared" si="36"/>
        <v>0.88653178309178049</v>
      </c>
      <c r="M195" s="4">
        <v>195196197</v>
      </c>
      <c r="N195" s="1">
        <v>106.72</v>
      </c>
      <c r="O195" s="1">
        <f>F195+F196</f>
        <v>161.30000000000001</v>
      </c>
      <c r="P195" s="5">
        <f>K195+K196</f>
        <v>6.7850000000000001</v>
      </c>
      <c r="Q195" s="1">
        <f>AVERAGE(G195:J196)</f>
        <v>77.691428571428574</v>
      </c>
      <c r="R195" s="5">
        <f>P195/(Q195*Q195*3.14159/4*O195)*100000</f>
        <v>0.88731894797604438</v>
      </c>
    </row>
    <row r="196" spans="1:18">
      <c r="A196" s="4">
        <v>196197</v>
      </c>
      <c r="B196" s="1">
        <f t="shared" si="35"/>
        <v>107.73000000000002</v>
      </c>
      <c r="C196" s="1">
        <v>108.35</v>
      </c>
      <c r="D196" s="2">
        <f t="shared" ref="D196:D211" si="37">AVERAGE(B196,C196)</f>
        <v>108.04</v>
      </c>
      <c r="E196" s="1">
        <v>0.62</v>
      </c>
      <c r="F196" s="1">
        <v>61.3</v>
      </c>
      <c r="G196" s="1">
        <v>77.680000000000007</v>
      </c>
      <c r="H196" s="1">
        <v>77.59</v>
      </c>
      <c r="I196" s="1">
        <v>77.72</v>
      </c>
      <c r="K196" s="5">
        <v>2.58</v>
      </c>
      <c r="L196" s="5">
        <f t="shared" si="36"/>
        <v>0.88845870908632052</v>
      </c>
      <c r="M196" s="3"/>
    </row>
    <row r="197" spans="1:18">
      <c r="A197" s="3">
        <v>198</v>
      </c>
      <c r="B197" s="1">
        <f t="shared" ref="B197:B212" si="38">B196+E196</f>
        <v>108.35000000000002</v>
      </c>
      <c r="C197" s="1">
        <v>108.76</v>
      </c>
      <c r="D197" s="2">
        <f t="shared" si="37"/>
        <v>108.55500000000001</v>
      </c>
      <c r="E197" s="1">
        <v>0.41</v>
      </c>
      <c r="F197" s="1">
        <v>41.4</v>
      </c>
      <c r="G197" s="1">
        <v>77.63</v>
      </c>
      <c r="H197" s="1">
        <v>77.67</v>
      </c>
      <c r="I197" s="1">
        <v>77.650000000000006</v>
      </c>
      <c r="K197" s="5">
        <v>1.724</v>
      </c>
      <c r="L197" s="5">
        <f t="shared" si="36"/>
        <v>0.87935466320148881</v>
      </c>
      <c r="M197" s="4">
        <v>198199200</v>
      </c>
      <c r="N197" s="1">
        <v>108.35</v>
      </c>
      <c r="O197" s="1">
        <f>F197+F198+F199</f>
        <v>165.29999999999998</v>
      </c>
      <c r="P197" s="5">
        <f>K197+K198+K199</f>
        <v>6.947000000000001</v>
      </c>
      <c r="Q197" s="1">
        <f>AVERAGE(G197:J199)</f>
        <v>77.681111111111093</v>
      </c>
      <c r="R197" s="5">
        <f>P197/(Q197*Q197*3.14159/4*O197)*100000</f>
        <v>0.88675587204550255</v>
      </c>
    </row>
    <row r="198" spans="1:18">
      <c r="A198" s="4">
        <v>198199200</v>
      </c>
      <c r="B198" s="1">
        <f t="shared" si="38"/>
        <v>108.76000000000002</v>
      </c>
      <c r="C198" s="1">
        <v>109.76</v>
      </c>
      <c r="D198" s="2">
        <f t="shared" si="37"/>
        <v>109.26000000000002</v>
      </c>
      <c r="E198" s="1">
        <v>1</v>
      </c>
      <c r="F198" s="1">
        <v>100.55</v>
      </c>
      <c r="G198" s="1">
        <v>77.69</v>
      </c>
      <c r="H198" s="1">
        <v>77.72</v>
      </c>
      <c r="I198" s="1">
        <v>77.73</v>
      </c>
      <c r="J198">
        <v>77.680000000000007</v>
      </c>
      <c r="K198" s="5">
        <v>4.2350000000000003</v>
      </c>
      <c r="L198" s="5">
        <f t="shared" si="36"/>
        <v>0.88814419370405417</v>
      </c>
      <c r="M198" s="3"/>
    </row>
    <row r="199" spans="1:18">
      <c r="A199" s="3">
        <v>200</v>
      </c>
      <c r="B199" s="1">
        <f t="shared" si="38"/>
        <v>109.76000000000002</v>
      </c>
      <c r="C199" s="1">
        <v>110</v>
      </c>
      <c r="D199" s="2">
        <f t="shared" si="37"/>
        <v>109.88000000000001</v>
      </c>
      <c r="E199" s="1">
        <v>0.24</v>
      </c>
      <c r="F199" s="1">
        <v>23.35</v>
      </c>
      <c r="G199" s="1">
        <v>77.67</v>
      </c>
      <c r="H199" s="1">
        <v>77.69</v>
      </c>
      <c r="K199" s="5">
        <v>0.98799999999999999</v>
      </c>
      <c r="L199" s="5">
        <f t="shared" si="36"/>
        <v>0.89281544915799649</v>
      </c>
      <c r="M199" s="3"/>
    </row>
    <row r="200" spans="1:18">
      <c r="A200" s="4">
        <v>201202</v>
      </c>
      <c r="B200" s="1">
        <f t="shared" si="38"/>
        <v>110.00000000000001</v>
      </c>
      <c r="C200" s="1">
        <v>110.85</v>
      </c>
      <c r="D200" s="2">
        <f t="shared" si="37"/>
        <v>110.42500000000001</v>
      </c>
      <c r="E200" s="1">
        <v>0.85</v>
      </c>
      <c r="F200" s="1">
        <v>85.9</v>
      </c>
      <c r="G200" s="1">
        <v>77.7</v>
      </c>
      <c r="H200" s="1">
        <v>77.64</v>
      </c>
      <c r="I200" s="1">
        <v>77.709999999999994</v>
      </c>
      <c r="K200" s="5">
        <v>3.6150000000000002</v>
      </c>
      <c r="L200" s="5">
        <f t="shared" si="36"/>
        <v>0.88791113721089088</v>
      </c>
      <c r="M200" s="4">
        <v>201202203</v>
      </c>
      <c r="N200" s="1">
        <v>110</v>
      </c>
      <c r="O200" s="1">
        <f>F200+F201+F202</f>
        <v>165</v>
      </c>
      <c r="P200" s="5">
        <f>K200+K201+K202</f>
        <v>6.9429999999999996</v>
      </c>
      <c r="Q200" s="1">
        <f>AVERAGE(G200:J202)</f>
        <v>77.680000000000007</v>
      </c>
      <c r="R200" s="5">
        <f>P200/(Q200*Q200*3.14159/4*O200)*100000</f>
        <v>0.88788204307286123</v>
      </c>
    </row>
    <row r="201" spans="1:18">
      <c r="A201" s="4">
        <v>202203</v>
      </c>
      <c r="B201" s="1">
        <f t="shared" si="38"/>
        <v>110.85000000000001</v>
      </c>
      <c r="C201" s="1">
        <v>111.1525</v>
      </c>
      <c r="D201" s="2">
        <f t="shared" si="37"/>
        <v>111.00125</v>
      </c>
      <c r="E201" s="1">
        <v>0.30249999999999999</v>
      </c>
      <c r="F201" s="1">
        <v>30.25</v>
      </c>
      <c r="G201" s="1">
        <v>77.64</v>
      </c>
      <c r="H201" s="1">
        <v>77.64</v>
      </c>
      <c r="K201" s="5">
        <v>1.27</v>
      </c>
      <c r="L201" s="5">
        <f t="shared" si="36"/>
        <v>0.88678300074517002</v>
      </c>
      <c r="M201" s="3"/>
    </row>
    <row r="202" spans="1:18">
      <c r="A202" s="4">
        <v>203</v>
      </c>
      <c r="B202" s="1">
        <f t="shared" si="38"/>
        <v>111.1525</v>
      </c>
      <c r="C202" s="1">
        <v>111.65</v>
      </c>
      <c r="D202" s="2">
        <f t="shared" si="37"/>
        <v>111.40125</v>
      </c>
      <c r="E202" s="1">
        <f>0.55+0.25-0.3025</f>
        <v>0.49750000000000005</v>
      </c>
      <c r="F202" s="1">
        <v>48.85</v>
      </c>
      <c r="G202" s="1">
        <v>77.7</v>
      </c>
      <c r="H202" s="1">
        <v>77.72</v>
      </c>
      <c r="I202" s="1">
        <v>77.69</v>
      </c>
      <c r="K202" s="5">
        <v>2.0579999999999998</v>
      </c>
      <c r="L202" s="5">
        <f t="shared" si="36"/>
        <v>0.88840618583277353</v>
      </c>
      <c r="M202" s="3"/>
    </row>
    <row r="203" spans="1:18">
      <c r="A203" s="3">
        <v>204</v>
      </c>
      <c r="B203" s="1">
        <f t="shared" si="38"/>
        <v>111.65</v>
      </c>
      <c r="C203" s="1">
        <v>111.9</v>
      </c>
      <c r="D203" s="2">
        <f t="shared" si="37"/>
        <v>111.77500000000001</v>
      </c>
      <c r="E203" s="1">
        <v>0.25</v>
      </c>
      <c r="F203" s="1">
        <v>26.6</v>
      </c>
      <c r="G203" s="1">
        <v>77.7</v>
      </c>
      <c r="H203" s="1">
        <v>77.680000000000007</v>
      </c>
      <c r="K203" s="5">
        <v>1.1259999999999999</v>
      </c>
      <c r="L203" s="5">
        <f t="shared" ref="L203:L218" si="39">K203/(AVERAGE(G203:J203)*AVERAGE(G203:J203)*3.141593/4*F203)*100000</f>
        <v>0.89296940999252716</v>
      </c>
      <c r="M203" s="4">
        <v>204205206</v>
      </c>
      <c r="N203" s="1">
        <v>111.65</v>
      </c>
      <c r="O203" s="1">
        <f>F203+F204+F205</f>
        <v>165.3</v>
      </c>
      <c r="P203" s="5">
        <f>K203+K204+K205</f>
        <v>6.9789999999999992</v>
      </c>
      <c r="Q203" s="1">
        <f>AVERAGE(G203:J205)</f>
        <v>77.683333333333323</v>
      </c>
      <c r="R203" s="5">
        <f>P203/(Q203*Q203*3.14159/4*O203)*100000</f>
        <v>0.89078957361279942</v>
      </c>
    </row>
    <row r="204" spans="1:18">
      <c r="A204" s="4">
        <v>204205206</v>
      </c>
      <c r="B204" s="1">
        <f t="shared" si="38"/>
        <v>111.9</v>
      </c>
      <c r="C204" s="1">
        <v>112.87</v>
      </c>
      <c r="D204" s="2">
        <f t="shared" si="37"/>
        <v>112.38500000000001</v>
      </c>
      <c r="E204" s="1">
        <v>0.97</v>
      </c>
      <c r="F204" s="1">
        <v>94.2</v>
      </c>
      <c r="G204" s="1">
        <v>77.69</v>
      </c>
      <c r="H204" s="1">
        <v>77.69</v>
      </c>
      <c r="I204" s="1">
        <v>77.7</v>
      </c>
      <c r="J204">
        <v>77.69</v>
      </c>
      <c r="K204" s="5">
        <v>3.9550000000000001</v>
      </c>
      <c r="L204" s="5">
        <f t="shared" si="39"/>
        <v>0.88562009623087035</v>
      </c>
      <c r="M204" s="3"/>
    </row>
    <row r="205" spans="1:18">
      <c r="A205" s="3">
        <v>206</v>
      </c>
      <c r="B205" s="1">
        <f t="shared" si="38"/>
        <v>112.87</v>
      </c>
      <c r="C205" s="1">
        <v>113.3</v>
      </c>
      <c r="D205" s="2">
        <f t="shared" si="37"/>
        <v>113.08500000000001</v>
      </c>
      <c r="E205" s="1">
        <v>0.43</v>
      </c>
      <c r="F205" s="1">
        <v>44.5</v>
      </c>
      <c r="G205" s="1">
        <v>77.650000000000006</v>
      </c>
      <c r="H205" s="1">
        <v>77.67</v>
      </c>
      <c r="I205" s="1">
        <v>77.680000000000007</v>
      </c>
      <c r="K205" s="5">
        <v>1.8979999999999999</v>
      </c>
      <c r="L205" s="5">
        <f t="shared" si="39"/>
        <v>0.90027861728534697</v>
      </c>
      <c r="M205" s="3"/>
    </row>
    <row r="206" spans="1:18">
      <c r="A206" s="4">
        <v>207208</v>
      </c>
      <c r="B206" s="1">
        <f t="shared" si="38"/>
        <v>113.30000000000001</v>
      </c>
      <c r="C206" s="1">
        <v>113.85</v>
      </c>
      <c r="D206" s="2">
        <f t="shared" si="37"/>
        <v>113.575</v>
      </c>
      <c r="E206" s="1">
        <v>0.55000000000000004</v>
      </c>
      <c r="F206" s="1">
        <v>56.25</v>
      </c>
      <c r="G206" s="1">
        <v>77.680000000000007</v>
      </c>
      <c r="H206" s="1">
        <v>77.680000000000007</v>
      </c>
      <c r="I206" s="1">
        <v>77.7</v>
      </c>
      <c r="K206" s="5">
        <v>2.3519999999999999</v>
      </c>
      <c r="L206" s="5">
        <f t="shared" si="39"/>
        <v>0.88212856699777453</v>
      </c>
      <c r="M206" s="4">
        <v>207208209</v>
      </c>
      <c r="N206" s="1">
        <v>113.3</v>
      </c>
      <c r="O206" s="1">
        <f>F206+F207+F208</f>
        <v>165.2</v>
      </c>
      <c r="P206" s="5">
        <f>K206+K207+K208</f>
        <v>6.9660000000000002</v>
      </c>
      <c r="Q206" s="1">
        <f>AVERAGE(G206:J208)</f>
        <v>77.692499999999995</v>
      </c>
      <c r="R206" s="5">
        <f>P206/(Q206*Q206*3.14159/4*O206)*100000</f>
        <v>0.88945856129654943</v>
      </c>
    </row>
    <row r="207" spans="1:18">
      <c r="A207" s="4">
        <v>208209</v>
      </c>
      <c r="B207" s="1">
        <f t="shared" si="38"/>
        <v>113.85000000000001</v>
      </c>
      <c r="C207" s="1">
        <v>114.86</v>
      </c>
      <c r="D207" s="2">
        <f t="shared" si="37"/>
        <v>114.355</v>
      </c>
      <c r="E207" s="1">
        <v>1.01</v>
      </c>
      <c r="F207" s="1">
        <v>100.75</v>
      </c>
      <c r="G207" s="1">
        <v>77.709999999999994</v>
      </c>
      <c r="H207" s="1">
        <v>77.680000000000007</v>
      </c>
      <c r="I207" s="1">
        <v>77.709999999999994</v>
      </c>
      <c r="J207">
        <v>77.680000000000007</v>
      </c>
      <c r="K207" s="5">
        <v>4.2699999999999996</v>
      </c>
      <c r="L207" s="5">
        <f t="shared" si="39"/>
        <v>0.89393666209337153</v>
      </c>
      <c r="M207" s="3"/>
    </row>
    <row r="208" spans="1:18">
      <c r="A208" s="3">
        <v>209</v>
      </c>
      <c r="B208" s="1">
        <f t="shared" si="38"/>
        <v>114.86000000000001</v>
      </c>
      <c r="C208" s="1">
        <v>114.95</v>
      </c>
      <c r="D208" s="2">
        <f t="shared" si="37"/>
        <v>114.905</v>
      </c>
      <c r="E208" s="1">
        <v>0.09</v>
      </c>
      <c r="F208" s="1">
        <v>8.1999999999999993</v>
      </c>
      <c r="G208" s="1">
        <v>77.7</v>
      </c>
      <c r="K208" s="5">
        <v>0.34399999999999997</v>
      </c>
      <c r="L208" s="5">
        <f t="shared" si="39"/>
        <v>0.88473380843161542</v>
      </c>
      <c r="M208" s="3"/>
    </row>
    <row r="209" spans="1:18">
      <c r="A209" s="4">
        <v>210211</v>
      </c>
      <c r="B209" s="1">
        <f t="shared" si="38"/>
        <v>114.95000000000002</v>
      </c>
      <c r="C209" s="1">
        <v>115.86</v>
      </c>
      <c r="D209" s="2">
        <f t="shared" si="37"/>
        <v>115.405</v>
      </c>
      <c r="E209" s="1">
        <v>0.91</v>
      </c>
      <c r="F209" s="1">
        <v>92.5</v>
      </c>
      <c r="G209" s="1">
        <v>77.67</v>
      </c>
      <c r="H209" s="1">
        <v>77.66</v>
      </c>
      <c r="I209" s="1">
        <v>77.7</v>
      </c>
      <c r="K209" s="5">
        <v>3.9</v>
      </c>
      <c r="L209" s="5">
        <f t="shared" si="39"/>
        <v>0.88971678557243983</v>
      </c>
      <c r="M209" s="4">
        <v>210211212</v>
      </c>
      <c r="N209" s="1">
        <v>114.95</v>
      </c>
      <c r="O209" s="1">
        <f>F209+F210</f>
        <v>165</v>
      </c>
      <c r="P209" s="5">
        <f>K209+K210</f>
        <v>6.9749999999999996</v>
      </c>
      <c r="Q209" s="1">
        <f>AVERAGE(G209:J210)</f>
        <v>77.674999999999997</v>
      </c>
      <c r="R209" s="5">
        <f>P209/(Q209*Q209*3.14159/4*O209)*100000</f>
        <v>0.89208909255264524</v>
      </c>
    </row>
    <row r="210" spans="1:18">
      <c r="A210" s="4">
        <v>211212</v>
      </c>
      <c r="B210" s="1">
        <f t="shared" si="38"/>
        <v>115.86000000000001</v>
      </c>
      <c r="C210" s="1">
        <v>116.6</v>
      </c>
      <c r="D210" s="2">
        <f t="shared" si="37"/>
        <v>116.23</v>
      </c>
      <c r="E210" s="1">
        <v>0.74</v>
      </c>
      <c r="F210" s="1">
        <v>72.5</v>
      </c>
      <c r="G210" s="1">
        <v>77.680000000000007</v>
      </c>
      <c r="H210" s="1">
        <v>77.63</v>
      </c>
      <c r="I210" s="1">
        <v>77.709999999999994</v>
      </c>
      <c r="K210" s="5">
        <v>3.0750000000000002</v>
      </c>
      <c r="L210" s="5">
        <f t="shared" si="39"/>
        <v>0.8951035877744512</v>
      </c>
      <c r="M210" s="3"/>
    </row>
    <row r="211" spans="1:18">
      <c r="A211" s="3">
        <v>213</v>
      </c>
      <c r="B211" s="1">
        <f t="shared" si="38"/>
        <v>116.60000000000001</v>
      </c>
      <c r="C211" s="1">
        <v>116.96</v>
      </c>
      <c r="D211" s="2">
        <f t="shared" si="37"/>
        <v>116.78</v>
      </c>
      <c r="E211" s="1">
        <v>0.36</v>
      </c>
      <c r="F211" s="1">
        <v>36.35</v>
      </c>
      <c r="G211" s="1">
        <v>77.67</v>
      </c>
      <c r="H211" s="1">
        <v>77.7</v>
      </c>
      <c r="I211" s="1">
        <v>77.7</v>
      </c>
      <c r="K211" s="5">
        <v>1.534</v>
      </c>
      <c r="L211" s="5">
        <f t="shared" si="39"/>
        <v>0.89022702102118201</v>
      </c>
      <c r="M211" s="4">
        <v>213214215</v>
      </c>
      <c r="N211" s="1">
        <v>116.6</v>
      </c>
      <c r="O211" s="1">
        <f>F211+F212+F213</f>
        <v>165.1</v>
      </c>
      <c r="P211" s="5">
        <f>K211+K212+K213</f>
        <v>6.9639999999999995</v>
      </c>
      <c r="Q211" s="1">
        <f>AVERAGE(G211:J213)</f>
        <v>77.680999999999997</v>
      </c>
      <c r="R211" s="5">
        <f>P211/(Q211*Q211*3.14159/4*O211)*100000</f>
        <v>0.89000523115715935</v>
      </c>
    </row>
    <row r="212" spans="1:18">
      <c r="A212" s="4">
        <v>213214215</v>
      </c>
      <c r="B212" s="1">
        <f t="shared" si="38"/>
        <v>116.96000000000001</v>
      </c>
      <c r="C212" s="1">
        <v>117.9</v>
      </c>
      <c r="D212" s="2">
        <f t="shared" ref="D212:D227" si="40">AVERAGE(B212,C212)</f>
        <v>117.43</v>
      </c>
      <c r="E212" s="1">
        <v>0.94</v>
      </c>
      <c r="F212" s="1">
        <v>94.85</v>
      </c>
      <c r="G212" s="1">
        <v>77.69</v>
      </c>
      <c r="H212" s="1">
        <v>77.69</v>
      </c>
      <c r="I212" s="1">
        <v>77.650000000000006</v>
      </c>
      <c r="J212">
        <v>77.67</v>
      </c>
      <c r="K212" s="5">
        <v>4</v>
      </c>
      <c r="L212" s="5">
        <f t="shared" si="39"/>
        <v>0.88995941729154482</v>
      </c>
      <c r="M212" s="3"/>
    </row>
    <row r="213" spans="1:18">
      <c r="A213" s="3">
        <v>215</v>
      </c>
      <c r="B213" s="1">
        <f t="shared" ref="B213:B228" si="41">B212+E212</f>
        <v>117.9</v>
      </c>
      <c r="C213" s="1">
        <v>118.25</v>
      </c>
      <c r="D213" s="2">
        <f t="shared" si="40"/>
        <v>118.075</v>
      </c>
      <c r="E213" s="1">
        <v>0.35</v>
      </c>
      <c r="F213" s="1">
        <v>33.9</v>
      </c>
      <c r="G213" s="1">
        <v>77.650000000000006</v>
      </c>
      <c r="H213" s="1">
        <v>77.67</v>
      </c>
      <c r="I213" s="1">
        <v>77.72</v>
      </c>
      <c r="K213" s="5">
        <v>1.43</v>
      </c>
      <c r="L213" s="5">
        <f t="shared" si="39"/>
        <v>0.89007781445517575</v>
      </c>
      <c r="M213" s="3"/>
    </row>
    <row r="214" spans="1:18">
      <c r="A214" s="4">
        <v>216217</v>
      </c>
      <c r="B214" s="1">
        <f t="shared" si="41"/>
        <v>118.25</v>
      </c>
      <c r="C214" s="1">
        <v>118.9</v>
      </c>
      <c r="D214" s="2">
        <f t="shared" si="40"/>
        <v>118.575</v>
      </c>
      <c r="E214" s="1">
        <v>0.65</v>
      </c>
      <c r="F214" s="1">
        <v>65.599999999999994</v>
      </c>
      <c r="G214" s="1">
        <v>77.680000000000007</v>
      </c>
      <c r="H214" s="1">
        <v>77.67</v>
      </c>
      <c r="I214" s="1">
        <v>77.7</v>
      </c>
      <c r="K214" s="5">
        <v>2.8109999999999999</v>
      </c>
      <c r="L214" s="5">
        <f t="shared" si="39"/>
        <v>0.90408938853824705</v>
      </c>
      <c r="M214" s="4">
        <v>216217218</v>
      </c>
      <c r="N214" s="1">
        <v>118.25</v>
      </c>
      <c r="O214" s="1">
        <f>F214+F215</f>
        <v>164.89999999999998</v>
      </c>
      <c r="P214" s="5">
        <f>K214+K215</f>
        <v>7.016</v>
      </c>
      <c r="Q214" s="1">
        <f>AVERAGE(G214:J215)</f>
        <v>77.672857142857154</v>
      </c>
      <c r="R214" s="5">
        <f>P214/(Q214*Q214*3.14159/4*O214)*100000</f>
        <v>0.89792662404384394</v>
      </c>
    </row>
    <row r="215" spans="1:18">
      <c r="A215" s="4">
        <v>217218</v>
      </c>
      <c r="B215" s="1">
        <f t="shared" si="41"/>
        <v>118.9</v>
      </c>
      <c r="C215" s="1">
        <v>119.9</v>
      </c>
      <c r="D215" s="2">
        <f t="shared" si="40"/>
        <v>119.4</v>
      </c>
      <c r="E215" s="1">
        <v>1</v>
      </c>
      <c r="F215" s="1">
        <v>99.3</v>
      </c>
      <c r="G215" s="1">
        <v>77.67</v>
      </c>
      <c r="H215" s="1">
        <v>77.650000000000006</v>
      </c>
      <c r="I215" s="1">
        <v>77.67</v>
      </c>
      <c r="J215">
        <v>77.67</v>
      </c>
      <c r="K215" s="5">
        <v>4.2050000000000001</v>
      </c>
      <c r="L215" s="5">
        <f t="shared" si="39"/>
        <v>0.89387363780932894</v>
      </c>
      <c r="M215" s="3"/>
    </row>
    <row r="216" spans="1:18">
      <c r="A216" s="3">
        <v>219</v>
      </c>
      <c r="B216" s="1">
        <f t="shared" si="41"/>
        <v>119.9</v>
      </c>
      <c r="C216" s="1">
        <v>120</v>
      </c>
      <c r="D216" s="2">
        <f t="shared" si="40"/>
        <v>119.95</v>
      </c>
      <c r="E216" s="1">
        <v>0.1</v>
      </c>
      <c r="F216" s="1">
        <v>10.75</v>
      </c>
      <c r="G216" s="1">
        <v>77.69</v>
      </c>
      <c r="K216" s="5">
        <v>0.438</v>
      </c>
      <c r="L216" s="5">
        <f>K216/(AVERAGE(G216:J216)*AVERAGE(G216:J216)*3.141593/4*F216-2*30*3)*100000</f>
        <v>0.86254586925008869</v>
      </c>
      <c r="M216" s="4">
        <v>219220221</v>
      </c>
      <c r="N216" s="1">
        <v>119.9</v>
      </c>
      <c r="O216" s="1">
        <f>F216+F217+F218</f>
        <v>165.2</v>
      </c>
      <c r="P216" s="5">
        <f>K216+K217+K218</f>
        <v>6.9809999999999999</v>
      </c>
      <c r="Q216" s="1">
        <f>AVERAGE(G216:J218)</f>
        <v>77.67625000000001</v>
      </c>
      <c r="R216" s="5">
        <f>P216/(Q216*Q216*3.14159/4*O216)*100000</f>
        <v>0.8917468395208773</v>
      </c>
    </row>
    <row r="217" spans="1:18">
      <c r="A217" s="4">
        <v>219220</v>
      </c>
      <c r="B217" s="1">
        <f t="shared" si="41"/>
        <v>120</v>
      </c>
      <c r="C217" s="1">
        <v>120.96</v>
      </c>
      <c r="D217" s="2">
        <f t="shared" si="40"/>
        <v>120.47999999999999</v>
      </c>
      <c r="E217" s="1">
        <v>0.96</v>
      </c>
      <c r="F217" s="1">
        <v>96.35</v>
      </c>
      <c r="G217" s="1">
        <v>77.67</v>
      </c>
      <c r="H217" s="1">
        <v>77.650000000000006</v>
      </c>
      <c r="I217" s="1">
        <v>77.66</v>
      </c>
      <c r="J217">
        <v>77.7</v>
      </c>
      <c r="K217" s="5">
        <v>4.0750000000000002</v>
      </c>
      <c r="L217" s="5">
        <f t="shared" si="39"/>
        <v>0.89264618764945314</v>
      </c>
      <c r="M217" s="3"/>
    </row>
    <row r="218" spans="1:18">
      <c r="A218" s="4">
        <v>220221</v>
      </c>
      <c r="B218" s="1">
        <f t="shared" si="41"/>
        <v>120.96</v>
      </c>
      <c r="C218" s="1">
        <v>121.55</v>
      </c>
      <c r="D218" s="2">
        <f t="shared" si="40"/>
        <v>121.255</v>
      </c>
      <c r="E218" s="1">
        <v>0.59</v>
      </c>
      <c r="F218" s="1">
        <v>58.1</v>
      </c>
      <c r="G218" s="1">
        <v>77.69</v>
      </c>
      <c r="H218" s="1">
        <v>77.67</v>
      </c>
      <c r="I218" s="1">
        <v>77.680000000000007</v>
      </c>
      <c r="K218" s="5">
        <v>2.468</v>
      </c>
      <c r="L218" s="5">
        <f t="shared" si="39"/>
        <v>0.89631499057514952</v>
      </c>
      <c r="M218" s="3"/>
    </row>
    <row r="219" spans="1:18">
      <c r="A219" s="3">
        <v>222</v>
      </c>
      <c r="B219" s="1">
        <f t="shared" si="41"/>
        <v>121.55</v>
      </c>
      <c r="C219" s="1">
        <v>122.1</v>
      </c>
      <c r="D219" s="2">
        <f t="shared" si="40"/>
        <v>121.82499999999999</v>
      </c>
      <c r="E219" s="1">
        <v>0.55000000000000004</v>
      </c>
      <c r="F219" s="1">
        <v>54.9</v>
      </c>
      <c r="G219" s="1">
        <v>77.739999999999995</v>
      </c>
      <c r="H219" s="1">
        <v>77.709999999999994</v>
      </c>
      <c r="I219" s="1">
        <v>77.73</v>
      </c>
      <c r="J219">
        <v>77.709999999999994</v>
      </c>
      <c r="K219" s="5">
        <v>2.298</v>
      </c>
      <c r="L219" s="5">
        <f>K219/(AVERAGE(G219:J219)*AVERAGE(G219:J219)*3.141593/4*F219-20*2*16)*100000</f>
        <v>0.8844283372049343</v>
      </c>
      <c r="M219" s="4">
        <v>222223224</v>
      </c>
      <c r="N219" s="1">
        <v>121.55</v>
      </c>
      <c r="O219" s="1">
        <f>F219+F220+F221</f>
        <v>164.9</v>
      </c>
      <c r="P219" s="5">
        <f>K219+K220+K221</f>
        <v>6.9770000000000003</v>
      </c>
      <c r="Q219" s="1">
        <f>AVERAGE(G219:J221)</f>
        <v>77.716000000000008</v>
      </c>
      <c r="R219" s="5">
        <f>P219/(Q219*Q219*3.14159/4*O219)*100000</f>
        <v>0.89194417497865075</v>
      </c>
    </row>
    <row r="220" spans="1:18">
      <c r="A220" s="4">
        <v>223224</v>
      </c>
      <c r="B220" s="1">
        <f t="shared" si="41"/>
        <v>122.1</v>
      </c>
      <c r="C220" s="1">
        <v>123</v>
      </c>
      <c r="D220" s="2">
        <f t="shared" si="40"/>
        <v>122.55</v>
      </c>
      <c r="E220" s="1">
        <v>0.9</v>
      </c>
      <c r="F220" s="1">
        <v>90.45</v>
      </c>
      <c r="G220" s="1">
        <v>77.709999999999994</v>
      </c>
      <c r="H220" s="1">
        <v>77.709999999999994</v>
      </c>
      <c r="I220" s="1">
        <v>77.7</v>
      </c>
      <c r="J220">
        <v>77.72</v>
      </c>
      <c r="K220" s="5">
        <v>3.8450000000000002</v>
      </c>
      <c r="L220" s="5">
        <f t="shared" ref="L220:L234" si="42">K220/(AVERAGE(G220:J220)*AVERAGE(G220:J220)*3.141593/4*F220)*100000</f>
        <v>0.89628066098352499</v>
      </c>
      <c r="M220" s="3"/>
    </row>
    <row r="221" spans="1:18">
      <c r="A221" s="3">
        <v>224</v>
      </c>
      <c r="B221" s="1">
        <f t="shared" si="41"/>
        <v>123</v>
      </c>
      <c r="C221" s="1">
        <v>123.2</v>
      </c>
      <c r="D221" s="2">
        <f t="shared" si="40"/>
        <v>123.1</v>
      </c>
      <c r="E221" s="1">
        <v>0.2</v>
      </c>
      <c r="F221" s="1">
        <v>19.55</v>
      </c>
      <c r="G221" s="1">
        <v>77.709999999999994</v>
      </c>
      <c r="H221" s="1">
        <v>77.72</v>
      </c>
      <c r="K221" s="5">
        <v>0.83399999999999996</v>
      </c>
      <c r="L221" s="5">
        <f t="shared" si="42"/>
        <v>0.89933119286228225</v>
      </c>
      <c r="M221" s="3"/>
    </row>
    <row r="222" spans="1:18">
      <c r="A222" s="4">
        <v>225226</v>
      </c>
      <c r="B222" s="1">
        <f t="shared" si="41"/>
        <v>123.2</v>
      </c>
      <c r="C222" s="1">
        <v>123.98</v>
      </c>
      <c r="D222" s="2">
        <f t="shared" si="40"/>
        <v>123.59</v>
      </c>
      <c r="E222" s="1">
        <v>0.78</v>
      </c>
      <c r="F222" s="1">
        <v>79.099999999999994</v>
      </c>
      <c r="G222" s="1">
        <v>77.7</v>
      </c>
      <c r="H222" s="1">
        <v>77.67</v>
      </c>
      <c r="I222" s="1">
        <v>77.709999999999994</v>
      </c>
      <c r="K222" s="5">
        <v>3.3450000000000002</v>
      </c>
      <c r="L222" s="5">
        <f t="shared" si="42"/>
        <v>0.8919945480860042</v>
      </c>
      <c r="M222" s="4">
        <v>225226227</v>
      </c>
      <c r="N222" s="1">
        <v>123.2</v>
      </c>
      <c r="O222" s="1">
        <f>F222+F223</f>
        <v>165.3</v>
      </c>
      <c r="P222" s="5">
        <f>K222+K223</f>
        <v>7.02</v>
      </c>
      <c r="Q222" s="1">
        <f>AVERAGE(G222:J223)</f>
        <v>77.701666666666654</v>
      </c>
      <c r="R222" s="5">
        <f>P222/(Q222*Q222*3.14159/4*O222)*100000</f>
        <v>0.89559998033550148</v>
      </c>
    </row>
    <row r="223" spans="1:18">
      <c r="A223" s="4">
        <v>226227</v>
      </c>
      <c r="B223" s="1">
        <f t="shared" si="41"/>
        <v>123.98</v>
      </c>
      <c r="C223" s="1">
        <v>124.85</v>
      </c>
      <c r="D223" s="2">
        <f t="shared" si="40"/>
        <v>124.41499999999999</v>
      </c>
      <c r="E223" s="1">
        <v>0.87</v>
      </c>
      <c r="F223" s="1">
        <v>86.2</v>
      </c>
      <c r="G223" s="1">
        <v>77.72</v>
      </c>
      <c r="H223" s="1">
        <v>77.69</v>
      </c>
      <c r="I223" s="1">
        <v>77.72</v>
      </c>
      <c r="K223" s="5">
        <v>3.6749999999999998</v>
      </c>
      <c r="L223" s="5">
        <f t="shared" si="42"/>
        <v>0.89888954758915662</v>
      </c>
      <c r="M223" s="3"/>
    </row>
    <row r="224" spans="1:18">
      <c r="A224" s="4">
        <v>228229</v>
      </c>
      <c r="B224" s="1">
        <f t="shared" si="41"/>
        <v>124.85000000000001</v>
      </c>
      <c r="C224" s="1">
        <v>125.44300000000001</v>
      </c>
      <c r="D224" s="2">
        <f t="shared" si="40"/>
        <v>125.1465</v>
      </c>
      <c r="E224" s="1">
        <v>0.59299999999999997</v>
      </c>
      <c r="F224" s="1">
        <v>59.3</v>
      </c>
      <c r="G224" s="1">
        <v>77.67</v>
      </c>
      <c r="H224" s="1">
        <v>77.680000000000007</v>
      </c>
      <c r="I224" s="1">
        <v>77.680000000000007</v>
      </c>
      <c r="J224">
        <v>77.680000000000007</v>
      </c>
      <c r="K224" s="5">
        <f>0.544+1.91</f>
        <v>2.4539999999999997</v>
      </c>
      <c r="L224" s="5">
        <f t="shared" si="42"/>
        <v>0.87325173362753039</v>
      </c>
      <c r="M224" s="4">
        <v>228229230</v>
      </c>
      <c r="N224" s="1">
        <v>124.85</v>
      </c>
      <c r="O224" s="1">
        <f>F224+F225+F226+F227</f>
        <v>165.3</v>
      </c>
      <c r="P224" s="5">
        <f>K224+K225+K226+K227</f>
        <v>6.9420000000000002</v>
      </c>
      <c r="Q224" s="1">
        <f>AVERAGE(G224:J227)</f>
        <v>77.698333333333338</v>
      </c>
      <c r="R224" s="5">
        <f>P224/(Q224*Q224*3.14159/4*O224)*100000</f>
        <v>0.88572486145189699</v>
      </c>
    </row>
    <row r="225" spans="1:18">
      <c r="A225" s="3">
        <v>229</v>
      </c>
      <c r="B225" s="1">
        <f t="shared" si="41"/>
        <v>125.44300000000001</v>
      </c>
      <c r="C225" s="1">
        <v>125.64050000000002</v>
      </c>
      <c r="D225" s="2">
        <f t="shared" si="40"/>
        <v>125.54175000000001</v>
      </c>
      <c r="E225" s="1">
        <v>0.19750000000000001</v>
      </c>
      <c r="F225" s="1">
        <f>79.45-59.2</f>
        <v>20.25</v>
      </c>
      <c r="G225" s="1">
        <v>77.7</v>
      </c>
      <c r="H225" s="1">
        <v>77.72</v>
      </c>
      <c r="K225" s="5">
        <v>0.84799999999999998</v>
      </c>
      <c r="L225" s="5">
        <f t="shared" si="42"/>
        <v>0.8829316347540519</v>
      </c>
      <c r="M225" s="3"/>
    </row>
    <row r="226" spans="1:18">
      <c r="A226" s="4">
        <v>229230</v>
      </c>
      <c r="B226" s="1">
        <f t="shared" si="41"/>
        <v>125.64050000000002</v>
      </c>
      <c r="C226" s="1">
        <v>125.96900000000002</v>
      </c>
      <c r="D226" s="2">
        <f t="shared" si="40"/>
        <v>125.80475000000001</v>
      </c>
      <c r="E226" s="1">
        <v>0.32850000000000001</v>
      </c>
      <c r="F226" s="1">
        <v>32.85</v>
      </c>
      <c r="G226" s="1">
        <v>77.709999999999994</v>
      </c>
      <c r="H226" s="1">
        <v>77.709999999999994</v>
      </c>
      <c r="I226" s="1">
        <v>77.73</v>
      </c>
      <c r="K226" s="5">
        <v>1.3939999999999999</v>
      </c>
      <c r="L226" s="5">
        <f t="shared" si="42"/>
        <v>0.89455931111213838</v>
      </c>
      <c r="M226" s="3"/>
    </row>
    <row r="227" spans="1:18">
      <c r="A227" s="3">
        <v>230</v>
      </c>
      <c r="B227" s="1">
        <f t="shared" si="41"/>
        <v>125.96900000000002</v>
      </c>
      <c r="C227" s="1">
        <v>126.5</v>
      </c>
      <c r="D227" s="2">
        <f t="shared" si="40"/>
        <v>126.23450000000001</v>
      </c>
      <c r="E227" s="1">
        <f>1.65-0.593-0.1975-0.3285</f>
        <v>0.53099999999999992</v>
      </c>
      <c r="F227" s="1">
        <v>52.9</v>
      </c>
      <c r="G227" s="1">
        <v>77.7</v>
      </c>
      <c r="H227" s="1">
        <v>77.709999999999994</v>
      </c>
      <c r="I227" s="1">
        <v>77.69</v>
      </c>
      <c r="K227" s="5">
        <v>2.246</v>
      </c>
      <c r="L227" s="5">
        <f t="shared" si="42"/>
        <v>0.89541035612645348</v>
      </c>
      <c r="M227" s="3"/>
    </row>
    <row r="228" spans="1:18">
      <c r="A228" s="3">
        <v>231</v>
      </c>
      <c r="B228" s="1">
        <f t="shared" si="41"/>
        <v>126.50000000000003</v>
      </c>
      <c r="C228" s="1">
        <v>126.93</v>
      </c>
      <c r="D228" s="2">
        <f t="shared" ref="D228:D243" si="43">AVERAGE(B228,C228)</f>
        <v>126.71500000000002</v>
      </c>
      <c r="E228" s="1">
        <v>0.43</v>
      </c>
      <c r="F228" s="1">
        <v>44.7</v>
      </c>
      <c r="G228" s="1">
        <v>77.7</v>
      </c>
      <c r="H228" s="1">
        <v>77.66</v>
      </c>
      <c r="I228" s="1">
        <v>77.69</v>
      </c>
      <c r="K228" s="5">
        <v>1.8819999999999999</v>
      </c>
      <c r="L228" s="5">
        <f t="shared" si="42"/>
        <v>0.88831390771013141</v>
      </c>
      <c r="M228" s="4">
        <v>231232233</v>
      </c>
      <c r="N228" s="1">
        <v>126.5</v>
      </c>
      <c r="O228" s="1">
        <f>F228+F229+F230</f>
        <v>165</v>
      </c>
      <c r="P228" s="5">
        <f>K228+K229+K230</f>
        <v>7.0119999999999996</v>
      </c>
      <c r="Q228" s="1">
        <f>AVERAGE(G228:J230)</f>
        <v>77.698750000000004</v>
      </c>
      <c r="R228" s="5">
        <f>P228/(Q228*Q228*3.14159/4*O228)*100000</f>
        <v>0.89627314656049728</v>
      </c>
    </row>
    <row r="229" spans="1:18">
      <c r="A229" s="4">
        <v>231232233</v>
      </c>
      <c r="B229" s="1">
        <f t="shared" ref="B229:B244" si="44">B228+E228</f>
        <v>126.93000000000004</v>
      </c>
      <c r="C229" s="1">
        <v>127.88</v>
      </c>
      <c r="D229" s="2">
        <f t="shared" si="43"/>
        <v>127.40500000000002</v>
      </c>
      <c r="E229" s="1">
        <v>0.95</v>
      </c>
      <c r="F229" s="1">
        <v>95.3</v>
      </c>
      <c r="G229" s="1">
        <v>77.680000000000007</v>
      </c>
      <c r="H229" s="1">
        <v>77.709999999999994</v>
      </c>
      <c r="I229" s="1">
        <v>77.7</v>
      </c>
      <c r="K229" s="5">
        <v>4.0599999999999996</v>
      </c>
      <c r="L229" s="5">
        <f t="shared" si="42"/>
        <v>0.89854209828630827</v>
      </c>
      <c r="M229" s="3"/>
    </row>
    <row r="230" spans="1:18">
      <c r="A230" s="3">
        <v>233</v>
      </c>
      <c r="B230" s="1">
        <f t="shared" si="44"/>
        <v>127.88000000000004</v>
      </c>
      <c r="C230" s="1">
        <v>128.15</v>
      </c>
      <c r="D230" s="2">
        <f t="shared" si="43"/>
        <v>128.01500000000001</v>
      </c>
      <c r="E230" s="1">
        <v>0.27</v>
      </c>
      <c r="F230" s="1">
        <v>25</v>
      </c>
      <c r="G230" s="1">
        <v>77.73</v>
      </c>
      <c r="H230" s="1">
        <v>77.72</v>
      </c>
      <c r="K230" s="5">
        <v>1.07</v>
      </c>
      <c r="L230" s="5">
        <f t="shared" si="42"/>
        <v>0.90205367114731994</v>
      </c>
      <c r="M230" s="3"/>
    </row>
    <row r="231" spans="1:18">
      <c r="A231" s="4">
        <v>234235</v>
      </c>
      <c r="B231" s="1">
        <f t="shared" si="44"/>
        <v>128.15000000000003</v>
      </c>
      <c r="C231" s="1">
        <v>128.76</v>
      </c>
      <c r="D231" s="2">
        <f t="shared" si="43"/>
        <v>128.45500000000001</v>
      </c>
      <c r="E231" s="1">
        <v>0.61</v>
      </c>
      <c r="F231" s="1">
        <v>62.85</v>
      </c>
      <c r="G231" s="1">
        <v>77.7</v>
      </c>
      <c r="H231" s="1">
        <v>77.69</v>
      </c>
      <c r="I231" s="1">
        <v>77.7</v>
      </c>
      <c r="K231" s="5">
        <v>2.68</v>
      </c>
      <c r="L231" s="5">
        <f t="shared" si="42"/>
        <v>0.89936256890758082</v>
      </c>
      <c r="M231" s="4">
        <v>234235236</v>
      </c>
      <c r="N231" s="1">
        <v>128.15</v>
      </c>
      <c r="O231" s="1">
        <f>F231+F232+F233</f>
        <v>165.20000000000002</v>
      </c>
      <c r="P231" s="5">
        <f>K231+K232+K233</f>
        <v>7.0370000000000008</v>
      </c>
      <c r="Q231" s="1">
        <f>AVERAGE(G231:J233)</f>
        <v>77.685714285714283</v>
      </c>
      <c r="R231" s="5">
        <f>P231/(Q231*Q231*3.14159/4*O231)*100000</f>
        <v>0.89868122171065734</v>
      </c>
    </row>
    <row r="232" spans="1:18">
      <c r="A232" s="4">
        <v>235236</v>
      </c>
      <c r="B232" s="1">
        <f t="shared" si="44"/>
        <v>128.76000000000005</v>
      </c>
      <c r="C232" s="1">
        <v>129.72999999999999</v>
      </c>
      <c r="D232" s="2">
        <f t="shared" si="43"/>
        <v>129.245</v>
      </c>
      <c r="E232" s="1">
        <v>0.97</v>
      </c>
      <c r="F232" s="1">
        <v>95.7</v>
      </c>
      <c r="G232" s="1">
        <v>77.69</v>
      </c>
      <c r="H232" s="1">
        <v>77.7</v>
      </c>
      <c r="I232" s="1">
        <v>77.66</v>
      </c>
      <c r="K232" s="5">
        <v>4.0750000000000002</v>
      </c>
      <c r="L232" s="5">
        <f t="shared" si="42"/>
        <v>0.89840061582239139</v>
      </c>
      <c r="M232" s="3"/>
    </row>
    <row r="233" spans="1:18">
      <c r="A233" s="3">
        <v>236</v>
      </c>
      <c r="B233" s="1">
        <f t="shared" si="44"/>
        <v>129.73000000000005</v>
      </c>
      <c r="C233" s="1">
        <v>129.80000000000001</v>
      </c>
      <c r="D233" s="2">
        <f t="shared" si="43"/>
        <v>129.76500000000004</v>
      </c>
      <c r="E233" s="1">
        <v>7.0000000000000007E-2</v>
      </c>
      <c r="F233" s="1">
        <v>6.65</v>
      </c>
      <c r="G233" s="1">
        <v>77.66</v>
      </c>
      <c r="K233" s="5">
        <v>0.28199999999999997</v>
      </c>
      <c r="L233" s="5">
        <f t="shared" si="42"/>
        <v>0.89524676704295691</v>
      </c>
      <c r="M233" s="3"/>
    </row>
    <row r="234" spans="1:18">
      <c r="A234" s="4">
        <v>237238</v>
      </c>
      <c r="B234" s="1">
        <f t="shared" si="44"/>
        <v>129.80000000000004</v>
      </c>
      <c r="C234" s="1">
        <v>130.63999999999999</v>
      </c>
      <c r="D234" s="2">
        <f t="shared" si="43"/>
        <v>130.22000000000003</v>
      </c>
      <c r="E234" s="1">
        <v>0.84</v>
      </c>
      <c r="F234" s="1">
        <v>84.65</v>
      </c>
      <c r="G234" s="1">
        <v>77.69</v>
      </c>
      <c r="H234" s="1">
        <v>77.69</v>
      </c>
      <c r="I234" s="1">
        <v>77.7</v>
      </c>
      <c r="K234" s="5">
        <v>3.6150000000000002</v>
      </c>
      <c r="L234" s="5">
        <f t="shared" si="42"/>
        <v>0.90079071405170341</v>
      </c>
      <c r="M234" s="4">
        <v>237238239</v>
      </c>
      <c r="N234" s="1">
        <v>129.80000000000001</v>
      </c>
      <c r="O234" s="1">
        <f>F234+F235</f>
        <v>165.10000000000002</v>
      </c>
      <c r="P234" s="5">
        <f>K234+K235</f>
        <v>7.03</v>
      </c>
      <c r="Q234" s="1">
        <f>AVERAGE(G234:J235)</f>
        <v>77.693333333333328</v>
      </c>
      <c r="R234" s="5">
        <f>P234/(Q234*Q234*3.14159/4*O234)*100000</f>
        <v>0.89815486740705919</v>
      </c>
    </row>
    <row r="235" spans="1:18">
      <c r="A235" s="4">
        <v>238239</v>
      </c>
      <c r="B235" s="1">
        <f t="shared" si="44"/>
        <v>130.64000000000004</v>
      </c>
      <c r="C235" s="1">
        <v>131.44999999999999</v>
      </c>
      <c r="D235" s="2">
        <f t="shared" si="43"/>
        <v>131.04500000000002</v>
      </c>
      <c r="E235" s="1">
        <v>0.81</v>
      </c>
      <c r="F235" s="1">
        <v>80.45</v>
      </c>
      <c r="G235" s="1">
        <v>77.680000000000007</v>
      </c>
      <c r="H235" s="1">
        <v>77.7</v>
      </c>
      <c r="I235" s="1">
        <v>77.7</v>
      </c>
      <c r="K235" s="5">
        <v>3.415</v>
      </c>
      <c r="L235" s="5">
        <f t="shared" ref="L235:L250" si="45">K235/(AVERAGE(G235:J235)*AVERAGE(G235:J235)*3.141593/4*F235)*100000</f>
        <v>0.89537965273272813</v>
      </c>
      <c r="M235" s="3"/>
    </row>
    <row r="236" spans="1:18">
      <c r="A236" s="3">
        <v>240</v>
      </c>
      <c r="B236" s="1">
        <f t="shared" si="44"/>
        <v>131.45000000000005</v>
      </c>
      <c r="C236" s="1">
        <v>131.6</v>
      </c>
      <c r="D236" s="2">
        <f t="shared" si="43"/>
        <v>131.52500000000003</v>
      </c>
      <c r="E236" s="1">
        <v>0.15</v>
      </c>
      <c r="F236" s="1">
        <v>15.9</v>
      </c>
      <c r="G236" s="1">
        <v>77.69</v>
      </c>
      <c r="H236" s="1">
        <v>77.7</v>
      </c>
      <c r="K236" s="5">
        <v>0.66800000000000004</v>
      </c>
      <c r="L236" s="5">
        <f t="shared" si="45"/>
        <v>0.88614188937808025</v>
      </c>
      <c r="M236" s="4">
        <v>240241242</v>
      </c>
      <c r="N236" s="1">
        <v>131.44999999999999</v>
      </c>
      <c r="O236" s="1">
        <f>F236+F237+F238</f>
        <v>165.10000000000002</v>
      </c>
      <c r="P236" s="5">
        <f>K236+K237+K238</f>
        <v>7.0289999999999999</v>
      </c>
      <c r="Q236" s="1">
        <f>AVERAGE(G236:J238)</f>
        <v>77.6875</v>
      </c>
      <c r="R236" s="5">
        <f>P236/(Q236*Q236*3.14159/4*O236)*100000</f>
        <v>0.89816197277681764</v>
      </c>
    </row>
    <row r="237" spans="1:18">
      <c r="A237" s="3" t="s">
        <v>96</v>
      </c>
      <c r="B237" s="1">
        <f t="shared" si="44"/>
        <v>131.60000000000005</v>
      </c>
      <c r="C237" s="1">
        <v>132.6</v>
      </c>
      <c r="D237" s="2">
        <f t="shared" si="43"/>
        <v>132.10000000000002</v>
      </c>
      <c r="E237" s="1">
        <v>1</v>
      </c>
      <c r="F237" s="1">
        <v>100.7</v>
      </c>
      <c r="G237" s="1">
        <v>77.709999999999994</v>
      </c>
      <c r="H237" s="1">
        <v>77.7</v>
      </c>
      <c r="I237" s="1">
        <v>77.709999999999994</v>
      </c>
      <c r="K237" s="5">
        <v>4.3010000000000002</v>
      </c>
      <c r="L237" s="5">
        <f t="shared" si="45"/>
        <v>0.90060319498243169</v>
      </c>
      <c r="M237" s="3"/>
    </row>
    <row r="238" spans="1:18">
      <c r="A238" s="3">
        <v>242</v>
      </c>
      <c r="B238" s="1">
        <f t="shared" si="44"/>
        <v>132.60000000000005</v>
      </c>
      <c r="C238" s="1">
        <v>133.1</v>
      </c>
      <c r="D238" s="2">
        <f t="shared" si="43"/>
        <v>132.85000000000002</v>
      </c>
      <c r="E238" s="1">
        <v>0.5</v>
      </c>
      <c r="F238" s="1">
        <v>48.5</v>
      </c>
      <c r="G238" s="1">
        <v>77.73</v>
      </c>
      <c r="H238" s="1">
        <v>77.66</v>
      </c>
      <c r="I238" s="1">
        <v>77.599999999999994</v>
      </c>
      <c r="K238" s="5">
        <v>2.06</v>
      </c>
      <c r="L238" s="5">
        <f t="shared" si="45"/>
        <v>0.89660983669785355</v>
      </c>
      <c r="M238" s="3"/>
    </row>
    <row r="239" spans="1:18">
      <c r="A239" s="4">
        <v>243244</v>
      </c>
      <c r="B239" s="1">
        <f t="shared" si="44"/>
        <v>133.10000000000005</v>
      </c>
      <c r="C239" s="1">
        <v>133.66</v>
      </c>
      <c r="D239" s="2">
        <f t="shared" si="43"/>
        <v>133.38000000000002</v>
      </c>
      <c r="E239" s="1">
        <v>0.56000000000000005</v>
      </c>
      <c r="F239" s="1">
        <v>56.85</v>
      </c>
      <c r="G239" s="1">
        <v>77.680000000000007</v>
      </c>
      <c r="H239" s="1">
        <v>77.69</v>
      </c>
      <c r="I239" s="1">
        <v>77.72</v>
      </c>
      <c r="K239" s="5">
        <v>2.4220000000000002</v>
      </c>
      <c r="L239" s="5">
        <f t="shared" si="45"/>
        <v>0.89856389896197086</v>
      </c>
      <c r="M239" s="4">
        <v>243244245</v>
      </c>
      <c r="N239" s="1">
        <v>133.1</v>
      </c>
      <c r="O239" s="1">
        <f>F239+F240+F241</f>
        <v>164.70000000000002</v>
      </c>
      <c r="P239" s="5">
        <f>K239+K240+K241</f>
        <v>6.9640000000000004</v>
      </c>
      <c r="Q239" s="1">
        <f>AVERAGE(G239:J241)</f>
        <v>77.701428571428565</v>
      </c>
      <c r="R239" s="5">
        <f>P239/(Q239*Q239*3.14159/4*O239)*100000</f>
        <v>0.89169769013803013</v>
      </c>
    </row>
    <row r="240" spans="1:18">
      <c r="A240" s="4">
        <v>244245</v>
      </c>
      <c r="B240" s="1">
        <f t="shared" si="44"/>
        <v>133.66000000000005</v>
      </c>
      <c r="C240" s="1">
        <v>134.66999999999999</v>
      </c>
      <c r="D240" s="2">
        <f t="shared" si="43"/>
        <v>134.16500000000002</v>
      </c>
      <c r="E240" s="1">
        <v>1.01</v>
      </c>
      <c r="F240" s="1">
        <v>101.95</v>
      </c>
      <c r="G240" s="1">
        <v>77.72</v>
      </c>
      <c r="H240" s="1">
        <v>77.709999999999994</v>
      </c>
      <c r="I240" s="1">
        <v>77.680000000000007</v>
      </c>
      <c r="K240" s="5">
        <v>4.3179999999999996</v>
      </c>
      <c r="L240" s="5">
        <f t="shared" si="45"/>
        <v>0.89315365401066937</v>
      </c>
      <c r="M240" s="3"/>
    </row>
    <row r="241" spans="1:18">
      <c r="A241" s="3">
        <v>245</v>
      </c>
      <c r="B241" s="1">
        <f t="shared" si="44"/>
        <v>134.67000000000004</v>
      </c>
      <c r="C241" s="1">
        <v>134.75</v>
      </c>
      <c r="D241" s="2">
        <f t="shared" si="43"/>
        <v>134.71000000000004</v>
      </c>
      <c r="E241" s="1">
        <v>0.08</v>
      </c>
      <c r="F241" s="1">
        <v>5.9</v>
      </c>
      <c r="G241" s="1">
        <v>77.709999999999994</v>
      </c>
      <c r="K241" s="5">
        <v>0.224</v>
      </c>
      <c r="L241" s="5">
        <f t="shared" si="45"/>
        <v>0.8004832697562323</v>
      </c>
      <c r="M241" s="3"/>
    </row>
    <row r="242" spans="1:18">
      <c r="A242" s="3">
        <v>246</v>
      </c>
      <c r="B242" s="1">
        <f t="shared" si="44"/>
        <v>134.75000000000006</v>
      </c>
      <c r="C242" s="1">
        <v>135.19050000000004</v>
      </c>
      <c r="D242" s="2">
        <f t="shared" si="43"/>
        <v>134.97025000000005</v>
      </c>
      <c r="E242" s="1">
        <v>0.4405</v>
      </c>
      <c r="F242" s="1">
        <v>44.05</v>
      </c>
      <c r="G242" s="1">
        <v>77.709999999999994</v>
      </c>
      <c r="H242" s="1">
        <v>77.709999999999994</v>
      </c>
      <c r="I242" s="1">
        <v>77.75</v>
      </c>
      <c r="J242">
        <v>77.7</v>
      </c>
      <c r="K242" s="5">
        <v>1.87</v>
      </c>
      <c r="L242" s="5">
        <f t="shared" si="45"/>
        <v>0.89488683859996421</v>
      </c>
      <c r="M242" s="4">
        <v>246247248</v>
      </c>
      <c r="N242" s="1">
        <v>134.75</v>
      </c>
      <c r="O242" s="1">
        <f>F242+F243+F244</f>
        <v>165.10000000000002</v>
      </c>
      <c r="P242" s="5">
        <f>K242+K243+K244</f>
        <v>7.0060000000000002</v>
      </c>
      <c r="Q242" s="1">
        <f>AVERAGE(G242:J244)</f>
        <v>77.715000000000003</v>
      </c>
      <c r="R242" s="5">
        <f>P242/(Q242*Q242*3.14159/4*O242)*100000</f>
        <v>0.89458959484966349</v>
      </c>
    </row>
    <row r="243" spans="1:18">
      <c r="A243" s="4">
        <v>246247</v>
      </c>
      <c r="B243" s="1">
        <f t="shared" si="44"/>
        <v>135.19050000000004</v>
      </c>
      <c r="C243" s="1">
        <v>135.71</v>
      </c>
      <c r="D243" s="2">
        <f t="shared" si="43"/>
        <v>135.45025000000004</v>
      </c>
      <c r="E243" s="1">
        <f>0.55-0.4405+0.41</f>
        <v>0.51950000000000007</v>
      </c>
      <c r="F243" s="1">
        <v>53.6</v>
      </c>
      <c r="G243" s="1">
        <v>77.69</v>
      </c>
      <c r="H243" s="1">
        <v>77.709999999999994</v>
      </c>
      <c r="I243" s="1">
        <v>77.739999999999995</v>
      </c>
      <c r="K243" s="5">
        <v>2.266</v>
      </c>
      <c r="L243" s="5">
        <f t="shared" si="45"/>
        <v>0.8912798984724406</v>
      </c>
      <c r="M243" s="3"/>
    </row>
    <row r="244" spans="1:18">
      <c r="A244" s="4">
        <v>247248</v>
      </c>
      <c r="B244" s="1">
        <f t="shared" si="44"/>
        <v>135.71000000000004</v>
      </c>
      <c r="C244" s="1">
        <v>136.4</v>
      </c>
      <c r="D244" s="2">
        <f t="shared" ref="D244:D251" si="46">AVERAGE(B244,C244)</f>
        <v>136.05500000000001</v>
      </c>
      <c r="E244" s="1">
        <v>0.69</v>
      </c>
      <c r="F244" s="1">
        <v>67.45</v>
      </c>
      <c r="G244" s="1">
        <v>77.72</v>
      </c>
      <c r="H244" s="1">
        <v>77.680000000000007</v>
      </c>
      <c r="I244" s="1">
        <v>77.739999999999995</v>
      </c>
      <c r="K244" s="5">
        <v>2.87</v>
      </c>
      <c r="L244" s="5">
        <f t="shared" si="45"/>
        <v>0.89705472617624971</v>
      </c>
      <c r="M244" s="3"/>
    </row>
    <row r="245" spans="1:18">
      <c r="A245" s="4">
        <v>249250</v>
      </c>
      <c r="B245" s="1">
        <f t="shared" ref="B245:B250" si="47">B244+E244</f>
        <v>136.40000000000003</v>
      </c>
      <c r="C245" s="1">
        <v>137.22</v>
      </c>
      <c r="D245" s="2">
        <f t="shared" si="46"/>
        <v>136.81</v>
      </c>
      <c r="E245" s="1">
        <v>0.82</v>
      </c>
      <c r="F245" s="1">
        <f>(12.9+14.4)/2+(11+12.2)/2</f>
        <v>25.25</v>
      </c>
      <c r="G245" s="1">
        <v>77.67</v>
      </c>
      <c r="H245" s="1">
        <v>77.7</v>
      </c>
      <c r="I245" s="1">
        <v>77.69</v>
      </c>
      <c r="K245" s="5">
        <v>1.0840000000000001</v>
      </c>
      <c r="L245" s="5">
        <f t="shared" si="45"/>
        <v>0.90570130956909334</v>
      </c>
      <c r="M245" s="4">
        <v>249250251</v>
      </c>
      <c r="N245" s="1">
        <v>136.4</v>
      </c>
      <c r="O245" s="1">
        <f>F245+F246</f>
        <v>57.1</v>
      </c>
      <c r="P245" s="5">
        <f>K245+K246</f>
        <v>2.4420000000000002</v>
      </c>
      <c r="Q245" s="1">
        <f>AVERAGE(G245:J246)</f>
        <v>77.701666666666668</v>
      </c>
      <c r="R245" s="5">
        <f>P245/(Q245*Q245*3.14159/4*O245)*100000</f>
        <v>0.90190203776594613</v>
      </c>
    </row>
    <row r="246" spans="1:18">
      <c r="A246" s="4">
        <v>250251</v>
      </c>
      <c r="B246" s="1">
        <f t="shared" si="47"/>
        <v>137.22000000000003</v>
      </c>
      <c r="C246" s="1">
        <v>138.05000000000001</v>
      </c>
      <c r="D246" s="2">
        <f t="shared" si="46"/>
        <v>137.63500000000002</v>
      </c>
      <c r="E246" s="1">
        <v>0.83</v>
      </c>
      <c r="F246" s="1">
        <f>(32.5+31.2)/2</f>
        <v>31.85</v>
      </c>
      <c r="G246" s="1">
        <v>77.7</v>
      </c>
      <c r="H246" s="1">
        <v>77.72</v>
      </c>
      <c r="I246" s="1">
        <v>77.73</v>
      </c>
      <c r="K246" s="5">
        <v>1.3580000000000001</v>
      </c>
      <c r="L246" s="5">
        <f t="shared" si="45"/>
        <v>0.89881864723012972</v>
      </c>
      <c r="M246" s="3"/>
    </row>
    <row r="247" spans="1:18">
      <c r="A247" s="3">
        <v>252</v>
      </c>
      <c r="B247" s="1">
        <f t="shared" si="47"/>
        <v>138.05000000000004</v>
      </c>
      <c r="C247" s="1">
        <v>138.11600000000004</v>
      </c>
      <c r="D247" s="2">
        <f t="shared" si="46"/>
        <v>138.08300000000003</v>
      </c>
      <c r="E247" s="1">
        <v>6.6000000000000003E-2</v>
      </c>
      <c r="F247" s="1">
        <v>6.6</v>
      </c>
      <c r="G247" s="1">
        <v>77.680000000000007</v>
      </c>
      <c r="K247" s="5">
        <v>0.28000000000000003</v>
      </c>
      <c r="L247" s="5">
        <f t="shared" si="45"/>
        <v>0.89517044022128911</v>
      </c>
      <c r="M247" s="4">
        <v>252253</v>
      </c>
      <c r="N247" s="1">
        <v>138.05000000000001</v>
      </c>
      <c r="O247" s="1">
        <f>F247+F249</f>
        <v>29.799999999999997</v>
      </c>
      <c r="P247" s="5">
        <f>K247+K249</f>
        <v>1.26</v>
      </c>
      <c r="Q247" s="1">
        <f>AVERAGE(G247:J247,G249:J249)</f>
        <v>77.685000000000002</v>
      </c>
      <c r="R247" s="5">
        <f>P247/(Q247*Q247*3.14159/4*O247)*100000</f>
        <v>0.8920525239970164</v>
      </c>
    </row>
    <row r="248" spans="1:18">
      <c r="A248" s="4">
        <v>252</v>
      </c>
      <c r="B248" s="1">
        <f t="shared" si="47"/>
        <v>138.11600000000004</v>
      </c>
      <c r="C248" s="1">
        <v>138.34600000000003</v>
      </c>
      <c r="D248" s="2">
        <f t="shared" si="46"/>
        <v>138.23100000000005</v>
      </c>
      <c r="E248" s="1">
        <v>0.17150000000000001</v>
      </c>
      <c r="F248" s="1">
        <f>23.65-6.5</f>
        <v>17.149999999999999</v>
      </c>
      <c r="G248" s="1">
        <v>77.69</v>
      </c>
      <c r="K248" s="5">
        <v>0.71599999999999997</v>
      </c>
      <c r="L248" s="5">
        <f t="shared" si="45"/>
        <v>0.88070147921400244</v>
      </c>
      <c r="M248" s="3"/>
    </row>
    <row r="249" spans="1:18">
      <c r="A249" s="3">
        <v>252</v>
      </c>
      <c r="B249" s="1">
        <f t="shared" si="47"/>
        <v>138.28750000000005</v>
      </c>
      <c r="C249" s="1">
        <v>138.57800000000003</v>
      </c>
      <c r="D249" s="2">
        <f t="shared" si="46"/>
        <v>138.43275000000006</v>
      </c>
      <c r="E249" s="1">
        <v>0.23200000000000001</v>
      </c>
      <c r="F249" s="1">
        <v>23.2</v>
      </c>
      <c r="G249" s="1">
        <v>77.69</v>
      </c>
      <c r="K249" s="5">
        <v>0.98</v>
      </c>
      <c r="L249" s="5">
        <f t="shared" si="45"/>
        <v>0.89108250825646174</v>
      </c>
      <c r="M249" s="3"/>
    </row>
    <row r="250" spans="1:18">
      <c r="A250" s="4">
        <v>252253</v>
      </c>
      <c r="B250" s="1">
        <f t="shared" si="47"/>
        <v>138.51950000000005</v>
      </c>
      <c r="C250" s="1">
        <f>B250+E250</f>
        <v>138.71000000000004</v>
      </c>
      <c r="D250" s="2">
        <f t="shared" si="46"/>
        <v>138.61475000000004</v>
      </c>
      <c r="E250" s="1">
        <f>0.55+0.11-0.066-0.1715-0.232</f>
        <v>0.19050000000000009</v>
      </c>
      <c r="F250" s="1">
        <v>19.75</v>
      </c>
      <c r="G250" s="1">
        <v>77.709999999999994</v>
      </c>
      <c r="K250" s="5">
        <v>0.83199999999999996</v>
      </c>
      <c r="L250" s="5">
        <f t="shared" si="45"/>
        <v>0.88820349787056807</v>
      </c>
      <c r="M250" s="3"/>
    </row>
    <row r="251" spans="1:18">
      <c r="A251" s="3" t="s">
        <v>97</v>
      </c>
      <c r="B251" s="1">
        <v>140.5</v>
      </c>
      <c r="C251" s="1">
        <v>141.5</v>
      </c>
      <c r="D251" s="2">
        <f t="shared" si="46"/>
        <v>141</v>
      </c>
      <c r="F251" s="1">
        <f>AVERAGE(61.02,61.02,61.08,61.05)</f>
        <v>61.042500000000004</v>
      </c>
      <c r="G251" s="1">
        <f>AVERAGE(77.65,77.63,77.66,77.66,77.66)</f>
        <v>77.652000000000001</v>
      </c>
      <c r="K251" s="5">
        <v>2.61</v>
      </c>
      <c r="L251" s="5">
        <f>K251/(AVERAGE(G251:J251)*AVERAGE(G251:J251)*3.141593/4*F251)*100000</f>
        <v>0.90284453688594291</v>
      </c>
      <c r="M251" s="3" t="s">
        <v>97</v>
      </c>
      <c r="N251" s="1">
        <v>140.5</v>
      </c>
      <c r="O251" s="1" t="e">
        <f>F251+#REF!+F252+F253</f>
        <v>#REF!</v>
      </c>
      <c r="P251" s="5">
        <f>K251</f>
        <v>2.61</v>
      </c>
      <c r="Q251" s="1">
        <f>AVERAGE(G251)</f>
        <v>77.652000000000001</v>
      </c>
      <c r="R251" s="5" t="e">
        <f>P251/(Q251*Q251*3.14159/4*O251)*100000</f>
        <v>#REF!</v>
      </c>
    </row>
  </sheetData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DDCE-FB1B-7F41-9B31-11C71DCBEF60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AC1B-0C50-8D43-B5F2-2D5081239A03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F56E-439F-6340-80D3-EBAACC13FABB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60EC-6C26-654D-8A4A-BDCE6596E48C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A7A8-D89D-5647-8387-F87BF6A362DE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01DD-5500-B442-AF2A-03D89EA9B516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E2FC-3FC5-AD4D-B9DD-AFE84DEDD46A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41E7-B54C-664F-9355-DE33E8CDD17A}">
  <dimension ref="A1:D250"/>
  <sheetViews>
    <sheetView workbookViewId="0">
      <selection sqref="A1:D300"/>
    </sheetView>
  </sheetViews>
  <sheetFormatPr baseColWidth="10" defaultRowHeight="16"/>
  <cols>
    <col min="1" max="1" width="10.6640625" style="2" customWidth="1"/>
    <col min="2" max="2" width="15.1640625" style="5" customWidth="1"/>
    <col min="3" max="3" width="9.1640625" style="1" customWidth="1"/>
    <col min="4" max="4" width="9" style="5" customWidth="1"/>
    <col min="5" max="256" width="8.83203125" customWidth="1"/>
  </cols>
  <sheetData>
    <row r="1" spans="1:4">
      <c r="A1" s="2" t="s">
        <v>98</v>
      </c>
      <c r="B1" s="5" t="s">
        <v>11</v>
      </c>
      <c r="C1" s="1" t="s">
        <v>99</v>
      </c>
      <c r="D1" s="5" t="s">
        <v>15</v>
      </c>
    </row>
    <row r="2" spans="1:4">
      <c r="A2" s="2">
        <v>1.79</v>
      </c>
      <c r="B2" s="5">
        <v>0.34609559522219879</v>
      </c>
      <c r="C2" s="1">
        <v>1.48</v>
      </c>
      <c r="D2" s="5">
        <v>0.34596769254106868</v>
      </c>
    </row>
    <row r="3" spans="1:4">
      <c r="A3" s="2">
        <v>2.4249999999999998</v>
      </c>
      <c r="B3" s="5">
        <v>0.34577782432249793</v>
      </c>
      <c r="C3" s="1">
        <v>2.75</v>
      </c>
      <c r="D3" s="5">
        <v>0.34596769254106868</v>
      </c>
    </row>
    <row r="4" spans="1:4">
      <c r="A4" s="2">
        <v>2.9065000000000003</v>
      </c>
      <c r="B4" s="5">
        <v>0.38421322520466061</v>
      </c>
      <c r="C4" s="1">
        <v>2.75</v>
      </c>
      <c r="D4" s="5">
        <v>0.37614930003244756</v>
      </c>
    </row>
    <row r="5" spans="1:4">
      <c r="A5" s="2">
        <v>3.2665000000000002</v>
      </c>
      <c r="B5" s="5">
        <v>0.3673510817727027</v>
      </c>
      <c r="C5" s="1">
        <v>4.42</v>
      </c>
      <c r="D5" s="5">
        <v>0.37614930003244756</v>
      </c>
    </row>
    <row r="6" spans="1:4">
      <c r="A6" s="2">
        <v>3.7215000000000003</v>
      </c>
      <c r="B6" s="5">
        <v>0.37272218365197674</v>
      </c>
      <c r="C6" s="1">
        <v>4.42</v>
      </c>
      <c r="D6" s="5">
        <v>0.4100193581667228</v>
      </c>
    </row>
    <row r="7" spans="1:4">
      <c r="A7" s="2">
        <v>4.1965000000000003</v>
      </c>
      <c r="B7" s="5">
        <v>0.38035075804473861</v>
      </c>
      <c r="C7" s="1">
        <v>6.05</v>
      </c>
      <c r="D7" s="5">
        <v>0.4100193581667228</v>
      </c>
    </row>
    <row r="8" spans="1:4">
      <c r="A8" s="2">
        <v>4.54</v>
      </c>
      <c r="B8" s="5">
        <v>0.37258774159866742</v>
      </c>
      <c r="C8" s="1">
        <v>6.05</v>
      </c>
      <c r="D8" s="5">
        <v>0.426167783045513</v>
      </c>
    </row>
    <row r="9" spans="1:4">
      <c r="A9" s="2">
        <v>5.12</v>
      </c>
      <c r="B9" s="5">
        <v>0.40651275565978501</v>
      </c>
      <c r="C9" s="1">
        <v>7.7</v>
      </c>
      <c r="D9" s="5">
        <v>0.426167783045513</v>
      </c>
    </row>
    <row r="10" spans="1:4">
      <c r="A10" s="2">
        <v>5.8150000000000004</v>
      </c>
      <c r="B10" s="5">
        <v>0.43851780650141586</v>
      </c>
      <c r="C10" s="1">
        <v>7.7</v>
      </c>
      <c r="D10" s="5">
        <v>0.46641620142291484</v>
      </c>
    </row>
    <row r="11" spans="1:4">
      <c r="A11" s="2">
        <v>6.3250000000000002</v>
      </c>
      <c r="B11" s="5">
        <v>0.41607499906257744</v>
      </c>
      <c r="C11" s="1">
        <v>9.35</v>
      </c>
      <c r="D11" s="5">
        <v>0.46641620142291484</v>
      </c>
    </row>
    <row r="12" spans="1:4">
      <c r="A12" s="2">
        <v>6.93</v>
      </c>
      <c r="B12" s="5">
        <v>0.42743497344669201</v>
      </c>
      <c r="C12" s="1">
        <v>9.35</v>
      </c>
      <c r="D12" s="5">
        <v>0.48745488449670771</v>
      </c>
    </row>
    <row r="13" spans="1:4">
      <c r="A13" s="2">
        <v>7.48</v>
      </c>
      <c r="B13" s="5">
        <v>0.43587985333231227</v>
      </c>
      <c r="C13" s="1">
        <v>11</v>
      </c>
      <c r="D13" s="5">
        <v>0.48745488449670771</v>
      </c>
    </row>
    <row r="14" spans="1:4">
      <c r="A14" s="2">
        <v>7.8975</v>
      </c>
      <c r="B14" s="5">
        <v>0.46100307870470297</v>
      </c>
      <c r="C14" s="1">
        <v>11</v>
      </c>
      <c r="D14" s="5">
        <v>0.49245690909077799</v>
      </c>
    </row>
    <row r="15" spans="1:4">
      <c r="A15" s="2">
        <v>8.2074999999999996</v>
      </c>
      <c r="B15" s="5">
        <v>0.46070622681892232</v>
      </c>
      <c r="C15" s="1">
        <v>12.65</v>
      </c>
      <c r="D15" s="5">
        <v>0.49245690909077799</v>
      </c>
    </row>
    <row r="16" spans="1:4">
      <c r="A16" s="2">
        <v>8.49</v>
      </c>
      <c r="B16" s="5">
        <v>0.45806488028935743</v>
      </c>
      <c r="C16" s="1">
        <v>12.65</v>
      </c>
      <c r="D16" s="5">
        <v>0.5238775170990323</v>
      </c>
    </row>
    <row r="17" spans="1:4">
      <c r="A17" s="2">
        <v>8.9324999999999992</v>
      </c>
      <c r="B17" s="5">
        <v>0.47979526128185751</v>
      </c>
      <c r="C17" s="1">
        <v>14.3</v>
      </c>
      <c r="D17" s="5">
        <v>0.5238775170990323</v>
      </c>
    </row>
    <row r="18" spans="1:4">
      <c r="A18" s="2">
        <v>9.2774999999999999</v>
      </c>
      <c r="B18" s="5">
        <v>0.45729248162999953</v>
      </c>
      <c r="C18" s="1">
        <v>14.3</v>
      </c>
      <c r="D18" s="5">
        <v>0.53420082515497036</v>
      </c>
    </row>
    <row r="19" spans="1:4">
      <c r="A19" s="2">
        <v>9.7249999999999996</v>
      </c>
      <c r="B19" s="5">
        <v>0.490239395616619</v>
      </c>
      <c r="C19" s="1">
        <v>15.95</v>
      </c>
      <c r="D19" s="5">
        <v>0.53420082515497036</v>
      </c>
    </row>
    <row r="20" spans="1:4">
      <c r="A20" s="2">
        <v>10.55</v>
      </c>
      <c r="B20" s="5">
        <v>0.4851527378637599</v>
      </c>
      <c r="C20" s="1">
        <v>15.95</v>
      </c>
      <c r="D20" s="5">
        <v>0.54689732476844688</v>
      </c>
    </row>
    <row r="21" spans="1:4">
      <c r="A21" s="2">
        <v>11.255000000000001</v>
      </c>
      <c r="B21" s="5">
        <v>0.48884988042787536</v>
      </c>
      <c r="C21" s="1">
        <v>17.600000000000001</v>
      </c>
      <c r="D21" s="5">
        <v>0.54689732476844688</v>
      </c>
    </row>
    <row r="22" spans="1:4">
      <c r="A22" s="2">
        <v>11.805</v>
      </c>
      <c r="B22" s="5">
        <v>0.49485571174406923</v>
      </c>
      <c r="C22" s="1">
        <v>17.600000000000001</v>
      </c>
      <c r="D22" s="5">
        <v>0.55994237898539401</v>
      </c>
    </row>
    <row r="23" spans="1:4">
      <c r="A23" s="2">
        <v>12.375</v>
      </c>
      <c r="B23" s="5">
        <v>0.49324905391671564</v>
      </c>
      <c r="C23" s="1">
        <v>19.25</v>
      </c>
      <c r="D23" s="5">
        <v>0.55994237898539401</v>
      </c>
    </row>
    <row r="24" spans="1:4">
      <c r="A24" s="2">
        <v>12.785</v>
      </c>
      <c r="B24" s="5">
        <v>0.51652627705136789</v>
      </c>
      <c r="C24" s="1">
        <v>19.25</v>
      </c>
      <c r="D24" s="5">
        <v>0.57141016352273255</v>
      </c>
    </row>
    <row r="25" spans="1:4">
      <c r="A25" s="2">
        <v>13.335000000000001</v>
      </c>
      <c r="B25" s="5">
        <v>0.52845943905447235</v>
      </c>
      <c r="C25" s="1">
        <v>20.9</v>
      </c>
      <c r="D25" s="5">
        <v>0.57141016352273255</v>
      </c>
    </row>
    <row r="26" spans="1:4">
      <c r="A26" s="2">
        <v>13.965</v>
      </c>
      <c r="B26" s="5">
        <v>0.52370837036225104</v>
      </c>
      <c r="C26" s="1">
        <v>20.9</v>
      </c>
      <c r="D26" s="5">
        <v>0.5803559091412217</v>
      </c>
    </row>
    <row r="27" spans="1:4">
      <c r="A27" s="2">
        <v>14.24</v>
      </c>
      <c r="B27" s="5">
        <v>0.51102081100853547</v>
      </c>
      <c r="C27" s="1">
        <v>22.55</v>
      </c>
      <c r="D27" s="5">
        <v>0.5803559091412217</v>
      </c>
    </row>
    <row r="28" spans="1:4">
      <c r="A28" s="2">
        <v>14.574999999999999</v>
      </c>
      <c r="B28" s="5">
        <v>0.52119597261237693</v>
      </c>
      <c r="C28" s="1">
        <v>22.55</v>
      </c>
      <c r="D28" s="5">
        <v>0.59448867595012633</v>
      </c>
    </row>
    <row r="29" spans="1:4">
      <c r="A29" s="2">
        <v>15.145</v>
      </c>
      <c r="B29" s="5">
        <v>0.53159883024377852</v>
      </c>
      <c r="C29" s="1">
        <v>24.2</v>
      </c>
      <c r="D29" s="5">
        <v>0.59448867595012633</v>
      </c>
    </row>
    <row r="30" spans="1:4">
      <c r="A30" s="2">
        <v>15.695</v>
      </c>
      <c r="B30" s="5">
        <v>0.55139443792373988</v>
      </c>
      <c r="C30" s="1">
        <v>24.2</v>
      </c>
      <c r="D30" s="5">
        <v>0.60671536783817259</v>
      </c>
    </row>
    <row r="31" spans="1:4">
      <c r="A31" s="2">
        <v>16.305</v>
      </c>
      <c r="B31" s="5">
        <v>0.54659224096390358</v>
      </c>
      <c r="C31" s="1">
        <v>25.85</v>
      </c>
      <c r="D31" s="5">
        <v>0.60671536783817259</v>
      </c>
    </row>
    <row r="32" spans="1:4">
      <c r="A32" s="2">
        <v>17.13</v>
      </c>
      <c r="B32" s="5">
        <v>0.54723144560291392</v>
      </c>
      <c r="C32" s="1">
        <v>25.85</v>
      </c>
      <c r="D32" s="5">
        <v>0.61884998284009718</v>
      </c>
    </row>
    <row r="33" spans="1:4">
      <c r="A33" s="2">
        <v>17.695</v>
      </c>
      <c r="B33" s="5">
        <v>0.55038810905929503</v>
      </c>
      <c r="C33" s="1">
        <v>27.5</v>
      </c>
      <c r="D33" s="5">
        <v>0.61884998284009718</v>
      </c>
    </row>
    <row r="34" spans="1:4">
      <c r="A34" s="2">
        <v>18.245000000000001</v>
      </c>
      <c r="B34" s="5">
        <v>0.56033202411424954</v>
      </c>
      <c r="C34" s="1">
        <v>27.5</v>
      </c>
      <c r="D34" s="5">
        <v>0.62650853706625997</v>
      </c>
    </row>
    <row r="35" spans="1:4">
      <c r="A35" s="2">
        <v>18.876000000000005</v>
      </c>
      <c r="B35" s="5">
        <v>0.55683803775953666</v>
      </c>
      <c r="C35" s="1">
        <v>29.15</v>
      </c>
      <c r="D35" s="5">
        <v>0.62650853706625997</v>
      </c>
    </row>
    <row r="36" spans="1:4">
      <c r="A36" s="2">
        <v>19.151000000000003</v>
      </c>
      <c r="B36" s="5">
        <v>0.57030742667694878</v>
      </c>
      <c r="C36" s="1">
        <v>29.15</v>
      </c>
      <c r="D36" s="5">
        <v>0.63774887991159468</v>
      </c>
    </row>
    <row r="37" spans="1:4">
      <c r="A37" s="2">
        <v>19.739999999999998</v>
      </c>
      <c r="B37" s="5">
        <v>0.57096600306782885</v>
      </c>
      <c r="C37" s="1">
        <v>30.8</v>
      </c>
      <c r="D37" s="5">
        <v>0.63774887991159468</v>
      </c>
    </row>
    <row r="38" spans="1:4">
      <c r="A38" s="2">
        <v>20.565000000000001</v>
      </c>
      <c r="B38" s="5">
        <v>0.57216228564855776</v>
      </c>
      <c r="C38" s="1">
        <v>30.8</v>
      </c>
      <c r="D38" s="5">
        <v>0.64811466816833618</v>
      </c>
    </row>
    <row r="39" spans="1:4">
      <c r="A39" s="2">
        <v>21.164999999999999</v>
      </c>
      <c r="B39" s="5">
        <v>0.57509009281070478</v>
      </c>
      <c r="C39" s="1">
        <v>32.450000000000003</v>
      </c>
      <c r="D39" s="5">
        <v>0.64811466816833618</v>
      </c>
    </row>
    <row r="40" spans="1:4">
      <c r="A40" s="2">
        <v>21.715</v>
      </c>
      <c r="B40" s="5">
        <v>0.58302583336433933</v>
      </c>
      <c r="C40" s="1">
        <v>32.450000000000003</v>
      </c>
      <c r="D40" s="5">
        <v>0.65616726386258717</v>
      </c>
    </row>
    <row r="41" spans="1:4">
      <c r="A41" s="2">
        <v>22.274999999999999</v>
      </c>
      <c r="B41" s="5">
        <v>0.58280046306046496</v>
      </c>
      <c r="C41" s="1">
        <v>34.1</v>
      </c>
      <c r="D41" s="5">
        <v>0.65616726386258717</v>
      </c>
    </row>
    <row r="42" spans="1:4">
      <c r="A42" s="2">
        <v>22.614999999999998</v>
      </c>
      <c r="B42" s="5">
        <v>0.5874801360081382</v>
      </c>
      <c r="C42" s="1">
        <v>34.1</v>
      </c>
      <c r="D42" s="5">
        <v>0.66446276491849243</v>
      </c>
    </row>
    <row r="43" spans="1:4">
      <c r="A43" s="2">
        <v>22.89</v>
      </c>
      <c r="B43" s="5">
        <v>0.59397976005135444</v>
      </c>
      <c r="C43" s="1">
        <v>35.75</v>
      </c>
      <c r="D43" s="5">
        <v>0.66446276491849243</v>
      </c>
    </row>
    <row r="44" spans="1:4">
      <c r="A44" s="2">
        <v>23.475000000000001</v>
      </c>
      <c r="B44" s="5">
        <v>0.59185545915265148</v>
      </c>
      <c r="C44" s="1">
        <v>35.75</v>
      </c>
      <c r="D44" s="5">
        <v>0.67681956180999758</v>
      </c>
    </row>
    <row r="45" spans="1:4">
      <c r="A45" s="2">
        <v>24.024999999999999</v>
      </c>
      <c r="B45" s="5">
        <v>0.6042340602318067</v>
      </c>
      <c r="C45" s="1">
        <v>37.4</v>
      </c>
      <c r="D45" s="5">
        <v>0.67681956180999758</v>
      </c>
    </row>
    <row r="46" spans="1:4">
      <c r="A46" s="2">
        <v>24.58</v>
      </c>
      <c r="B46" s="5">
        <v>0.60236816551597028</v>
      </c>
      <c r="C46" s="1">
        <v>37.4</v>
      </c>
      <c r="D46" s="5">
        <v>0.6816137579796947</v>
      </c>
    </row>
    <row r="47" spans="1:4">
      <c r="A47" s="2">
        <v>25.199000000000012</v>
      </c>
      <c r="B47" s="5">
        <v>0.60873930918487029</v>
      </c>
      <c r="C47" s="1">
        <v>39.049999999999997</v>
      </c>
      <c r="D47" s="5">
        <v>0.6816137579796947</v>
      </c>
    </row>
    <row r="48" spans="1:4">
      <c r="A48" s="2">
        <v>25.644000000000005</v>
      </c>
      <c r="B48" s="5">
        <v>0.61265762682219616</v>
      </c>
      <c r="C48" s="1">
        <v>39.049999999999997</v>
      </c>
      <c r="D48" s="5">
        <v>0.69503591298397327</v>
      </c>
    </row>
    <row r="49" spans="1:4">
      <c r="A49" s="2">
        <v>26.04</v>
      </c>
      <c r="B49" s="5">
        <v>0.61974749864937562</v>
      </c>
      <c r="C49" s="1">
        <v>40.700000000000003</v>
      </c>
      <c r="D49" s="5">
        <v>0.69503591298397327</v>
      </c>
    </row>
    <row r="50" spans="1:4">
      <c r="A50" s="2">
        <v>26.59</v>
      </c>
      <c r="B50" s="5">
        <v>0.61886189513191781</v>
      </c>
      <c r="C50" s="1">
        <v>40.700000000000003</v>
      </c>
      <c r="D50" s="5">
        <v>0.69942263531918059</v>
      </c>
    </row>
    <row r="51" spans="1:4">
      <c r="A51" s="2">
        <v>27.17550000000001</v>
      </c>
      <c r="B51" s="5">
        <v>0.61854269965831099</v>
      </c>
      <c r="C51" s="1">
        <v>42.35</v>
      </c>
      <c r="D51" s="5">
        <v>0.69942263531918059</v>
      </c>
    </row>
    <row r="52" spans="1:4">
      <c r="A52" s="2">
        <v>27.450500000000005</v>
      </c>
      <c r="B52" s="5">
        <v>0.61635720715555276</v>
      </c>
      <c r="C52" s="1">
        <v>42.35</v>
      </c>
      <c r="D52" s="5">
        <v>0.70931203107732366</v>
      </c>
    </row>
    <row r="53" spans="1:4">
      <c r="A53" s="2">
        <v>27.632000000000012</v>
      </c>
      <c r="B53" s="5">
        <v>0.62030559913504568</v>
      </c>
      <c r="C53" s="1">
        <v>44</v>
      </c>
      <c r="D53" s="5">
        <v>0.70931203107732366</v>
      </c>
    </row>
    <row r="54" spans="1:4">
      <c r="A54" s="2">
        <v>27.939500000000002</v>
      </c>
      <c r="B54" s="5">
        <v>0.61344589882528144</v>
      </c>
      <c r="C54" s="1">
        <v>44</v>
      </c>
      <c r="D54" s="5">
        <v>0.71668585176017963</v>
      </c>
    </row>
    <row r="55" spans="1:4">
      <c r="A55" s="2">
        <v>28.307500000000001</v>
      </c>
      <c r="B55" s="5">
        <v>0.63674166562175827</v>
      </c>
      <c r="C55" s="1">
        <v>45.65</v>
      </c>
      <c r="D55" s="5">
        <v>0.71668585176017963</v>
      </c>
    </row>
    <row r="56" spans="1:4">
      <c r="A56" s="2">
        <v>28.714500000000008</v>
      </c>
      <c r="B56" s="5">
        <v>0.63558409168464092</v>
      </c>
      <c r="C56" s="1">
        <v>45.65</v>
      </c>
      <c r="D56" s="5">
        <v>0.72623182469567438</v>
      </c>
    </row>
    <row r="57" spans="1:4">
      <c r="A57" s="2">
        <v>29.039500000000004</v>
      </c>
      <c r="B57" s="5">
        <v>0.6170623202040465</v>
      </c>
      <c r="C57" s="1">
        <v>47.3</v>
      </c>
      <c r="D57" s="5">
        <v>0.72623182469567438</v>
      </c>
    </row>
    <row r="58" spans="1:4">
      <c r="A58" s="2">
        <v>29.38</v>
      </c>
      <c r="B58" s="5">
        <v>0.63605032710947473</v>
      </c>
      <c r="C58" s="1">
        <v>47.3</v>
      </c>
      <c r="D58" s="5">
        <v>0.73399402620667442</v>
      </c>
    </row>
    <row r="59" spans="1:4">
      <c r="A59" s="2">
        <v>29.93</v>
      </c>
      <c r="B59" s="5">
        <v>0.63346622686066623</v>
      </c>
      <c r="C59" s="1">
        <v>48.95</v>
      </c>
      <c r="D59" s="5">
        <v>0.73399402620667442</v>
      </c>
    </row>
    <row r="60" spans="1:4">
      <c r="A60" s="2">
        <v>30.524999999999999</v>
      </c>
      <c r="B60" s="5">
        <v>0.64411331183378584</v>
      </c>
      <c r="C60" s="1">
        <v>48.95</v>
      </c>
      <c r="D60" s="5">
        <v>0.73948203903391241</v>
      </c>
    </row>
    <row r="61" spans="1:4">
      <c r="A61" s="2">
        <v>31.074999999999999</v>
      </c>
      <c r="B61" s="5">
        <v>0.64271060327971219</v>
      </c>
      <c r="C61" s="1">
        <v>50.6</v>
      </c>
      <c r="D61" s="5">
        <v>0.73948203903391241</v>
      </c>
    </row>
    <row r="62" spans="1:4">
      <c r="A62" s="2">
        <v>31.67</v>
      </c>
      <c r="B62" s="5">
        <v>0.65204828157434158</v>
      </c>
      <c r="C62" s="1">
        <v>50.6</v>
      </c>
      <c r="D62" s="5">
        <v>0.7479748203986889</v>
      </c>
    </row>
    <row r="63" spans="1:4">
      <c r="A63" s="2">
        <v>32.22</v>
      </c>
      <c r="B63" s="5">
        <v>0.64907140032488375</v>
      </c>
      <c r="C63" s="1">
        <v>52.25</v>
      </c>
      <c r="D63" s="5">
        <v>0.7479748203986889</v>
      </c>
    </row>
    <row r="64" spans="1:4">
      <c r="A64" s="2">
        <v>32.76</v>
      </c>
      <c r="B64" s="5">
        <v>0.64611132500995339</v>
      </c>
      <c r="C64" s="1">
        <v>52.25</v>
      </c>
      <c r="D64" s="5">
        <v>0.75303446157603759</v>
      </c>
    </row>
    <row r="65" spans="1:4">
      <c r="A65" s="2">
        <v>33.585000000000001</v>
      </c>
      <c r="B65" s="5">
        <v>0.66249730346006108</v>
      </c>
      <c r="C65" s="1">
        <v>53.9</v>
      </c>
      <c r="D65" s="5">
        <v>0.75303446157603759</v>
      </c>
    </row>
    <row r="66" spans="1:4">
      <c r="A66" s="2">
        <v>34.375</v>
      </c>
      <c r="B66" s="5">
        <v>0.662171359305467</v>
      </c>
      <c r="C66" s="1">
        <v>53.9</v>
      </c>
      <c r="D66" s="5">
        <v>0.75894712420700916</v>
      </c>
    </row>
    <row r="67" spans="1:4">
      <c r="A67" s="2">
        <v>34.984999999999999</v>
      </c>
      <c r="B67" s="5">
        <v>0.6571913193483927</v>
      </c>
      <c r="C67" s="1">
        <v>55.55</v>
      </c>
      <c r="D67" s="5">
        <v>0.75894712420700916</v>
      </c>
    </row>
    <row r="68" spans="1:4">
      <c r="A68" s="2">
        <v>35.534999999999997</v>
      </c>
      <c r="B68" s="5">
        <v>0.67895024564131379</v>
      </c>
      <c r="C68" s="1">
        <v>55.55</v>
      </c>
      <c r="D68" s="5">
        <v>0.76442848437684618</v>
      </c>
    </row>
    <row r="69" spans="1:4">
      <c r="A69" s="2">
        <v>36.094999999999999</v>
      </c>
      <c r="B69" s="5">
        <v>0.67402453502492288</v>
      </c>
      <c r="C69" s="1">
        <v>57.2</v>
      </c>
      <c r="D69" s="5">
        <v>0.76442848437684618</v>
      </c>
    </row>
    <row r="70" spans="1:4">
      <c r="A70" s="2">
        <v>36.707500000000003</v>
      </c>
      <c r="B70" s="5">
        <v>0.68178303112343597</v>
      </c>
      <c r="C70" s="1">
        <v>57.2</v>
      </c>
      <c r="D70" s="5">
        <v>0.77654135348403508</v>
      </c>
    </row>
    <row r="71" spans="1:4">
      <c r="A71" s="2">
        <v>37.1875</v>
      </c>
      <c r="B71" s="5">
        <v>0.67487128806441343</v>
      </c>
      <c r="C71" s="1">
        <v>58.85</v>
      </c>
      <c r="D71" s="5">
        <v>0.77654135348403508</v>
      </c>
    </row>
    <row r="72" spans="1:4">
      <c r="A72" s="2">
        <v>37.475000000000001</v>
      </c>
      <c r="B72" s="5">
        <v>0.66707614188888165</v>
      </c>
      <c r="C72" s="1">
        <v>58.85</v>
      </c>
      <c r="D72" s="5">
        <v>0.77601744389915195</v>
      </c>
    </row>
    <row r="73" spans="1:4">
      <c r="A73" s="2">
        <v>38.024999999999999</v>
      </c>
      <c r="B73" s="5">
        <v>0.68258763643976039</v>
      </c>
      <c r="C73" s="1">
        <v>60.5</v>
      </c>
      <c r="D73" s="5">
        <v>0.77601744389915195</v>
      </c>
    </row>
    <row r="74" spans="1:4">
      <c r="A74" s="2">
        <v>38.591999999999999</v>
      </c>
      <c r="B74" s="5">
        <v>0.66518799359091918</v>
      </c>
      <c r="C74" s="1">
        <v>60.5</v>
      </c>
      <c r="D74" s="5">
        <v>0.78416615848901416</v>
      </c>
    </row>
    <row r="75" spans="1:4">
      <c r="A75" s="2">
        <v>38.866999999999997</v>
      </c>
      <c r="B75" s="5">
        <v>0.69410486597675625</v>
      </c>
      <c r="C75" s="1">
        <v>62.15</v>
      </c>
      <c r="D75" s="5">
        <v>0.78416615848901416</v>
      </c>
    </row>
    <row r="76" spans="1:4">
      <c r="A76" s="2">
        <v>39.414999999999999</v>
      </c>
      <c r="B76" s="5">
        <v>0.68936680318055765</v>
      </c>
      <c r="C76" s="1">
        <v>62.15</v>
      </c>
      <c r="D76" s="5">
        <v>0.79158847783152242</v>
      </c>
    </row>
    <row r="77" spans="1:4">
      <c r="A77" s="2">
        <v>40.24</v>
      </c>
      <c r="B77" s="5">
        <v>0.69960089134855985</v>
      </c>
      <c r="C77" s="1">
        <v>63.8</v>
      </c>
      <c r="D77" s="5">
        <v>0.79158847783152242</v>
      </c>
    </row>
    <row r="78" spans="1:4">
      <c r="A78" s="2">
        <v>40.844999999999999</v>
      </c>
      <c r="B78" s="5">
        <v>0.68496168771216914</v>
      </c>
      <c r="C78" s="1">
        <v>63.8</v>
      </c>
      <c r="D78" s="5">
        <v>0.79768435848234132</v>
      </c>
    </row>
    <row r="79" spans="1:4">
      <c r="A79" s="2">
        <v>41.395000000000003</v>
      </c>
      <c r="B79" s="5">
        <v>0.70600077828217833</v>
      </c>
      <c r="C79" s="1">
        <v>65.45</v>
      </c>
      <c r="D79" s="5">
        <v>0.79768435848234132</v>
      </c>
    </row>
    <row r="80" spans="1:4">
      <c r="A80" s="2">
        <v>41.977499999999999</v>
      </c>
      <c r="B80" s="5">
        <v>0.69784051104408762</v>
      </c>
      <c r="C80" s="1">
        <v>65.45</v>
      </c>
      <c r="D80" s="5">
        <v>0.80706888119976683</v>
      </c>
    </row>
    <row r="81" spans="1:4">
      <c r="A81" s="2">
        <v>42.252499999999998</v>
      </c>
      <c r="B81" s="5">
        <v>0.69769238963393332</v>
      </c>
      <c r="C81" s="1">
        <v>67.09</v>
      </c>
      <c r="D81" s="5">
        <v>0.80706888119976683</v>
      </c>
    </row>
    <row r="82" spans="1:4">
      <c r="A82" s="2">
        <v>42.784999999999997</v>
      </c>
      <c r="B82" s="5">
        <v>0.70796778010162953</v>
      </c>
      <c r="C82" s="1">
        <v>67.09</v>
      </c>
      <c r="D82" s="5">
        <v>0.81348724184398113</v>
      </c>
    </row>
    <row r="83" spans="1:4">
      <c r="A83" s="2">
        <v>43.61</v>
      </c>
      <c r="B83" s="5">
        <v>0.71086511871279479</v>
      </c>
      <c r="C83" s="1">
        <v>68.75</v>
      </c>
      <c r="D83" s="5">
        <v>0.81348724184398113</v>
      </c>
    </row>
    <row r="84" spans="1:4">
      <c r="A84" s="2">
        <v>44.21</v>
      </c>
      <c r="B84" s="5">
        <v>0.71037268369735795</v>
      </c>
      <c r="C84" s="1">
        <v>68.75</v>
      </c>
      <c r="D84" s="5">
        <v>0.81371349696228701</v>
      </c>
    </row>
    <row r="85" spans="1:4">
      <c r="A85" s="2">
        <v>44.76</v>
      </c>
      <c r="B85" s="5">
        <v>0.71838802725581186</v>
      </c>
      <c r="C85" s="1">
        <v>70.400000000000006</v>
      </c>
      <c r="D85" s="5">
        <v>0.81371349696228701</v>
      </c>
    </row>
    <row r="86" spans="1:4">
      <c r="A86" s="2">
        <v>45.375</v>
      </c>
      <c r="B86" s="5">
        <v>0.71948814379788828</v>
      </c>
      <c r="C86" s="1">
        <v>70.400000000000006</v>
      </c>
      <c r="D86" s="5">
        <v>0.82091723012979312</v>
      </c>
    </row>
    <row r="87" spans="1:4">
      <c r="A87" s="2">
        <v>46.13</v>
      </c>
      <c r="B87" s="5">
        <v>0.7235659371570633</v>
      </c>
      <c r="C87" s="1">
        <v>72.05</v>
      </c>
      <c r="D87" s="5">
        <v>0.82091723012979312</v>
      </c>
    </row>
    <row r="88" spans="1:4">
      <c r="A88" s="2">
        <v>46.954999999999998</v>
      </c>
      <c r="B88" s="5">
        <v>0.73003653190200479</v>
      </c>
      <c r="C88" s="1">
        <v>72.05</v>
      </c>
      <c r="D88" s="5">
        <v>0.82715842366512449</v>
      </c>
    </row>
    <row r="89" spans="1:4">
      <c r="A89" s="2">
        <v>47.494999999999997</v>
      </c>
      <c r="B89" s="5">
        <v>0.72876232158237564</v>
      </c>
      <c r="C89" s="1">
        <v>73.7</v>
      </c>
      <c r="D89" s="5">
        <v>0.82715842366512449</v>
      </c>
    </row>
    <row r="90" spans="1:4">
      <c r="A90" s="2">
        <v>48.045000000000002</v>
      </c>
      <c r="B90" s="5">
        <v>0.73808404582937415</v>
      </c>
      <c r="C90" s="1">
        <v>73.7</v>
      </c>
      <c r="D90" s="5">
        <v>0.83424337281774319</v>
      </c>
    </row>
    <row r="91" spans="1:4">
      <c r="A91" s="2">
        <v>48.674999999999997</v>
      </c>
      <c r="B91" s="5">
        <v>0.73274992305681252</v>
      </c>
      <c r="C91" s="1">
        <v>75.350000000000051</v>
      </c>
      <c r="D91" s="5">
        <v>0.83424337281774319</v>
      </c>
    </row>
    <row r="92" spans="1:4">
      <c r="A92" s="2">
        <v>49.44</v>
      </c>
      <c r="B92" s="5">
        <v>0.7360279740379444</v>
      </c>
      <c r="C92" s="1">
        <v>75.350000000000051</v>
      </c>
      <c r="D92" s="5">
        <v>0.83836676806461718</v>
      </c>
    </row>
    <row r="93" spans="1:4">
      <c r="A93" s="2">
        <v>50.265000000000001</v>
      </c>
      <c r="B93" s="5">
        <v>0.74470568884317623</v>
      </c>
      <c r="C93" s="1">
        <v>77.000000000000057</v>
      </c>
      <c r="D93" s="5">
        <v>0.83836676806461718</v>
      </c>
    </row>
    <row r="94" spans="1:4">
      <c r="A94" s="2">
        <v>50.81</v>
      </c>
      <c r="B94" s="5">
        <v>0.73903409610347437</v>
      </c>
      <c r="C94" s="1">
        <v>77.000000000000057</v>
      </c>
      <c r="D94" s="5">
        <v>0.84217190986700885</v>
      </c>
    </row>
    <row r="95" spans="1:4">
      <c r="A95" s="2">
        <v>51.36</v>
      </c>
      <c r="B95" s="5">
        <v>0.75331108632872656</v>
      </c>
      <c r="C95" s="1">
        <v>78.62</v>
      </c>
      <c r="D95" s="5">
        <v>0.84217190986700885</v>
      </c>
    </row>
    <row r="96" spans="1:4">
      <c r="A96" s="2">
        <v>51.975000000000001</v>
      </c>
      <c r="B96" s="5">
        <v>0.74843215243179306</v>
      </c>
      <c r="C96" s="1">
        <v>78.62</v>
      </c>
      <c r="D96" s="5">
        <v>0.84771441728509567</v>
      </c>
    </row>
    <row r="97" spans="1:4">
      <c r="A97" s="2">
        <v>52.71</v>
      </c>
      <c r="B97" s="5">
        <v>0.7479714363362977</v>
      </c>
      <c r="C97" s="1">
        <v>80.3</v>
      </c>
      <c r="D97" s="5">
        <v>0.84771441728509567</v>
      </c>
    </row>
    <row r="98" spans="1:4">
      <c r="A98" s="2">
        <v>53.534999999999997</v>
      </c>
      <c r="B98" s="5">
        <v>0.75959599270627398</v>
      </c>
      <c r="C98" s="1">
        <v>80.3</v>
      </c>
      <c r="D98" s="5">
        <v>0.84923426068258889</v>
      </c>
    </row>
    <row r="99" spans="1:4">
      <c r="A99" s="2">
        <v>54.064999999999998</v>
      </c>
      <c r="B99" s="5">
        <v>0.76723113510476337</v>
      </c>
      <c r="C99" s="1">
        <v>81.95</v>
      </c>
      <c r="D99" s="5">
        <v>0.84923426068258889</v>
      </c>
    </row>
    <row r="100" spans="1:4">
      <c r="A100" s="2">
        <v>54.615000000000002</v>
      </c>
      <c r="B100" s="5">
        <v>0.75357405476187134</v>
      </c>
      <c r="C100" s="1">
        <v>81.95</v>
      </c>
      <c r="D100" s="5">
        <v>0.85552295549955082</v>
      </c>
    </row>
    <row r="101" spans="1:4">
      <c r="A101" s="2">
        <v>55.168499999999987</v>
      </c>
      <c r="B101" s="5">
        <v>0.75659037332261447</v>
      </c>
      <c r="C101" s="1">
        <v>83.600000000000051</v>
      </c>
      <c r="D101" s="5">
        <v>0.85552295549955082</v>
      </c>
    </row>
    <row r="102" spans="1:4">
      <c r="A102" s="2">
        <v>55.443499999999993</v>
      </c>
      <c r="B102" s="5">
        <v>0.76873063148167009</v>
      </c>
      <c r="C102" s="1">
        <v>83.600000000000051</v>
      </c>
      <c r="D102" s="5">
        <v>0.85668177758050357</v>
      </c>
    </row>
    <row r="103" spans="1:4">
      <c r="A103" s="2">
        <v>55.99</v>
      </c>
      <c r="B103" s="5">
        <v>0.75672559234641634</v>
      </c>
      <c r="C103" s="1">
        <v>85.250000000000057</v>
      </c>
      <c r="D103" s="5">
        <v>0.85668177758050357</v>
      </c>
    </row>
    <row r="104" spans="1:4">
      <c r="A104" s="2">
        <v>56.814999999999998</v>
      </c>
      <c r="B104" s="5">
        <v>0.77347213178626595</v>
      </c>
      <c r="C104" s="1">
        <v>85.250000000000057</v>
      </c>
      <c r="D104" s="5">
        <v>0.8590551877767153</v>
      </c>
    </row>
    <row r="105" spans="1:4">
      <c r="A105" s="2">
        <v>57.359499999999997</v>
      </c>
      <c r="B105" s="5">
        <v>0.76775883893952457</v>
      </c>
      <c r="C105" s="1">
        <v>86.900000000000063</v>
      </c>
      <c r="D105" s="5">
        <v>0.8590551877767153</v>
      </c>
    </row>
    <row r="106" spans="1:4">
      <c r="A106" s="2">
        <v>57.764499999999998</v>
      </c>
      <c r="B106" s="5">
        <v>0.77715796637599488</v>
      </c>
      <c r="C106" s="1">
        <v>86.900000000000063</v>
      </c>
      <c r="D106" s="5">
        <v>0.86225020869485414</v>
      </c>
    </row>
    <row r="107" spans="1:4">
      <c r="A107" s="2">
        <v>58.43</v>
      </c>
      <c r="B107" s="5">
        <v>0.77951204453317435</v>
      </c>
      <c r="C107" s="1">
        <v>88.550000000000054</v>
      </c>
      <c r="D107" s="5">
        <v>0.86225020869485414</v>
      </c>
    </row>
    <row r="108" spans="1:4">
      <c r="A108" s="2">
        <v>59.31</v>
      </c>
      <c r="B108" s="5">
        <v>0.77327702372235452</v>
      </c>
      <c r="C108" s="1">
        <v>88.550000000000054</v>
      </c>
      <c r="D108" s="5">
        <v>0.86651366110517514</v>
      </c>
    </row>
    <row r="109" spans="1:4">
      <c r="A109" s="2">
        <v>60.134999999999998</v>
      </c>
      <c r="B109" s="5">
        <v>0.77957327131119269</v>
      </c>
      <c r="C109" s="1">
        <v>90.2</v>
      </c>
      <c r="D109" s="5">
        <v>0.86651366110517514</v>
      </c>
    </row>
    <row r="110" spans="1:4">
      <c r="A110" s="2">
        <v>61.05</v>
      </c>
      <c r="B110" s="5">
        <v>0.78607089379983452</v>
      </c>
      <c r="C110" s="1">
        <v>90.2</v>
      </c>
      <c r="D110" s="5">
        <v>0.86569473441232536</v>
      </c>
    </row>
    <row r="111" spans="1:4">
      <c r="A111" s="2">
        <v>61.875</v>
      </c>
      <c r="B111" s="5">
        <v>0.78031140929430909</v>
      </c>
      <c r="C111" s="1">
        <v>91.850000000000051</v>
      </c>
      <c r="D111" s="5">
        <v>0.86569473441232536</v>
      </c>
    </row>
    <row r="112" spans="1:4">
      <c r="A112" s="2">
        <v>62.465000000000003</v>
      </c>
      <c r="B112" s="5">
        <v>0.78458140783686325</v>
      </c>
      <c r="C112" s="1">
        <v>91.850000000000051</v>
      </c>
      <c r="D112" s="5">
        <v>0.86875067336033862</v>
      </c>
    </row>
    <row r="113" spans="1:4">
      <c r="A113" s="2">
        <v>63.29</v>
      </c>
      <c r="B113" s="5">
        <v>0.7960824189937693</v>
      </c>
      <c r="C113" s="1">
        <v>93.5</v>
      </c>
      <c r="D113" s="5">
        <v>0.86875067336033862</v>
      </c>
    </row>
    <row r="114" spans="1:4">
      <c r="A114" s="2">
        <v>64.075000000000003</v>
      </c>
      <c r="B114" s="5">
        <v>0.79499379689222038</v>
      </c>
      <c r="C114" s="1">
        <v>93.5</v>
      </c>
      <c r="D114" s="5">
        <v>0.8714591265406183</v>
      </c>
    </row>
    <row r="115" spans="1:4">
      <c r="A115" s="2">
        <v>64.630500000000012</v>
      </c>
      <c r="B115" s="5">
        <v>0.79157813055736626</v>
      </c>
      <c r="C115" s="1">
        <v>95.15</v>
      </c>
      <c r="D115" s="5">
        <v>0.8714591265406183</v>
      </c>
    </row>
    <row r="116" spans="1:4">
      <c r="A116" s="2">
        <v>65.180500000000009</v>
      </c>
      <c r="B116" s="5">
        <v>0.80680142648087283</v>
      </c>
      <c r="C116" s="1">
        <v>95.15</v>
      </c>
      <c r="D116" s="5">
        <v>0.87589659679757481</v>
      </c>
    </row>
    <row r="117" spans="1:4">
      <c r="A117" s="2">
        <v>65.745000000000005</v>
      </c>
      <c r="B117" s="5">
        <v>0.80149587809575851</v>
      </c>
      <c r="C117" s="1">
        <v>96.8</v>
      </c>
      <c r="D117" s="5">
        <v>0.87589659679757481</v>
      </c>
    </row>
    <row r="118" spans="1:4">
      <c r="A118" s="2">
        <v>66.295000000000002</v>
      </c>
      <c r="B118" s="5">
        <v>0.80988766561871417</v>
      </c>
      <c r="C118" s="1">
        <v>96.8</v>
      </c>
      <c r="D118" s="5">
        <v>0.87696630543326337</v>
      </c>
    </row>
    <row r="119" spans="1:4">
      <c r="A119" s="2">
        <v>66.819999999999993</v>
      </c>
      <c r="B119" s="5">
        <v>0.81073402876704836</v>
      </c>
      <c r="C119" s="1">
        <v>98.47</v>
      </c>
      <c r="D119" s="5">
        <v>0.87696630543326337</v>
      </c>
    </row>
    <row r="120" spans="1:4">
      <c r="A120" s="2">
        <v>67.37</v>
      </c>
      <c r="B120" s="5">
        <v>0.81983242079278995</v>
      </c>
      <c r="C120" s="1">
        <v>98.47</v>
      </c>
      <c r="D120" s="5">
        <v>0.87619739329423973</v>
      </c>
    </row>
    <row r="121" spans="1:4">
      <c r="A121" s="2">
        <v>67.91</v>
      </c>
      <c r="B121" s="5">
        <v>0.79765091052606474</v>
      </c>
      <c r="C121" s="1">
        <v>100.1</v>
      </c>
      <c r="D121" s="5">
        <v>0.87619739329423973</v>
      </c>
    </row>
    <row r="122" spans="1:4">
      <c r="A122" s="2">
        <v>68.459999999999994</v>
      </c>
      <c r="B122" s="5">
        <v>0.82180906488570238</v>
      </c>
      <c r="C122" s="1">
        <v>100.1</v>
      </c>
      <c r="D122" s="5">
        <v>0.87566905564836195</v>
      </c>
    </row>
    <row r="123" spans="1:4">
      <c r="A123" s="2">
        <v>68.989999999999995</v>
      </c>
      <c r="B123" s="5">
        <v>0.81056321966610045</v>
      </c>
      <c r="C123" s="1">
        <v>101.75</v>
      </c>
      <c r="D123" s="5">
        <v>0.87566905564836195</v>
      </c>
    </row>
    <row r="124" spans="1:4">
      <c r="A124" s="2">
        <v>69.540000000000006</v>
      </c>
      <c r="B124" s="5">
        <v>0.81648549434675477</v>
      </c>
      <c r="C124" s="1">
        <v>101.75</v>
      </c>
      <c r="D124" s="5">
        <v>0.87636841006671062</v>
      </c>
    </row>
    <row r="125" spans="1:4">
      <c r="A125" s="2">
        <v>70.125</v>
      </c>
      <c r="B125" s="5">
        <v>0.81353023088577392</v>
      </c>
      <c r="C125" s="1">
        <v>103.4</v>
      </c>
      <c r="D125" s="5">
        <v>0.87636841006671062</v>
      </c>
    </row>
    <row r="126" spans="1:4">
      <c r="A126" s="2">
        <v>70.674999999999997</v>
      </c>
      <c r="B126" s="5">
        <v>0.82013887978862543</v>
      </c>
      <c r="C126" s="1">
        <v>103.4</v>
      </c>
      <c r="D126" s="5">
        <v>0.88004492465050377</v>
      </c>
    </row>
    <row r="127" spans="1:4">
      <c r="A127" s="2">
        <v>71.174999999999997</v>
      </c>
      <c r="B127" s="5">
        <v>0.81065791259065467</v>
      </c>
      <c r="C127" s="1">
        <v>105.05</v>
      </c>
      <c r="D127" s="5">
        <v>0.88004492465050377</v>
      </c>
    </row>
    <row r="128" spans="1:4">
      <c r="A128" s="2">
        <v>71.724999999999994</v>
      </c>
      <c r="B128" s="5">
        <v>0.82908072196033822</v>
      </c>
      <c r="C128" s="1">
        <v>105.05</v>
      </c>
      <c r="D128" s="5">
        <v>0.87543561235315426</v>
      </c>
    </row>
    <row r="129" spans="1:4">
      <c r="A129" s="2">
        <v>72.275000000000006</v>
      </c>
      <c r="B129" s="5">
        <v>0.82431432938437899</v>
      </c>
      <c r="C129" s="1">
        <v>106.72</v>
      </c>
      <c r="D129" s="5">
        <v>0.87543561235315426</v>
      </c>
    </row>
    <row r="130" spans="1:4">
      <c r="A130" s="2">
        <v>72.825000000000003</v>
      </c>
      <c r="B130" s="5">
        <v>0.82560691819474807</v>
      </c>
      <c r="C130" s="1">
        <v>106.72</v>
      </c>
      <c r="D130" s="5">
        <v>0.88731894797604438</v>
      </c>
    </row>
    <row r="131" spans="1:4">
      <c r="A131" s="2">
        <v>73.424999999999997</v>
      </c>
      <c r="B131" s="5">
        <v>0.83099760467003492</v>
      </c>
      <c r="C131" s="1">
        <v>108.35</v>
      </c>
      <c r="D131" s="5">
        <v>0.88731894797604438</v>
      </c>
    </row>
    <row r="132" spans="1:4">
      <c r="A132" s="2">
        <v>74.075000000000003</v>
      </c>
      <c r="B132" s="5">
        <v>0.82791561454655127</v>
      </c>
      <c r="C132" s="1">
        <v>108.35</v>
      </c>
      <c r="D132" s="5">
        <v>0.88675587204550255</v>
      </c>
    </row>
    <row r="133" spans="1:4">
      <c r="A133" s="2">
        <v>74.900000000000006</v>
      </c>
      <c r="B133" s="5">
        <v>0.83960664511401828</v>
      </c>
      <c r="C133" s="1">
        <v>110</v>
      </c>
      <c r="D133" s="5">
        <v>0.88675587204550255</v>
      </c>
    </row>
    <row r="134" spans="1:4">
      <c r="A134" s="2">
        <v>75.425000000000054</v>
      </c>
      <c r="B134" s="5">
        <v>0.82817001022815973</v>
      </c>
      <c r="C134" s="1">
        <v>110</v>
      </c>
      <c r="D134" s="5">
        <v>0.88788204307286123</v>
      </c>
    </row>
    <row r="135" spans="1:4">
      <c r="A135" s="2">
        <v>75.975000000000051</v>
      </c>
      <c r="B135" s="5">
        <v>0.83830102167418297</v>
      </c>
      <c r="C135" s="1">
        <v>111.65</v>
      </c>
      <c r="D135" s="5">
        <v>0.88788204307286123</v>
      </c>
    </row>
    <row r="136" spans="1:4">
      <c r="A136" s="2">
        <v>76.725000000000051</v>
      </c>
      <c r="B136" s="5">
        <v>0.84172015440771286</v>
      </c>
      <c r="C136" s="1">
        <v>111.65</v>
      </c>
      <c r="D136" s="5">
        <v>0.89078957361279942</v>
      </c>
    </row>
    <row r="137" spans="1:4">
      <c r="A137" s="2">
        <v>77.290000000000006</v>
      </c>
      <c r="B137" s="5">
        <v>0.83657625921913603</v>
      </c>
      <c r="C137" s="1">
        <v>113.3</v>
      </c>
      <c r="D137" s="5">
        <v>0.89078957361279942</v>
      </c>
    </row>
    <row r="138" spans="1:4">
      <c r="A138" s="2">
        <v>77.84000000000006</v>
      </c>
      <c r="B138" s="5">
        <v>0.85384359524443798</v>
      </c>
      <c r="C138" s="1">
        <v>113.3</v>
      </c>
      <c r="D138" s="5">
        <v>0.88945856129654943</v>
      </c>
    </row>
    <row r="139" spans="1:4">
      <c r="A139" s="2">
        <v>78.36</v>
      </c>
      <c r="B139" s="5">
        <v>0.83703115613360024</v>
      </c>
      <c r="C139" s="1">
        <v>114.95</v>
      </c>
      <c r="D139" s="5">
        <v>0.88945856129654943</v>
      </c>
    </row>
    <row r="140" spans="1:4">
      <c r="A140" s="2">
        <v>78.91</v>
      </c>
      <c r="B140" s="5">
        <v>0.84906612630332556</v>
      </c>
      <c r="C140" s="1">
        <v>114.95</v>
      </c>
      <c r="D140" s="5">
        <v>0.89208909255264524</v>
      </c>
    </row>
    <row r="141" spans="1:4">
      <c r="A141" s="2">
        <v>79.435000000000002</v>
      </c>
      <c r="B141" s="5">
        <v>0.84082110633481033</v>
      </c>
      <c r="C141" s="1">
        <v>116.6</v>
      </c>
      <c r="D141" s="5">
        <v>0.89208909255264524</v>
      </c>
    </row>
    <row r="142" spans="1:4">
      <c r="A142" s="2">
        <v>79.984999999999999</v>
      </c>
      <c r="B142" s="5">
        <v>0.85167040981462461</v>
      </c>
      <c r="C142" s="1">
        <v>116.6</v>
      </c>
      <c r="D142" s="5">
        <v>0.89000523115715935</v>
      </c>
    </row>
    <row r="143" spans="1:4">
      <c r="A143" s="2">
        <v>80.515000000000001</v>
      </c>
      <c r="B143" s="5">
        <v>0.83965060899941957</v>
      </c>
      <c r="C143" s="1">
        <v>118.25</v>
      </c>
      <c r="D143" s="5">
        <v>0.89000523115715935</v>
      </c>
    </row>
    <row r="144" spans="1:4">
      <c r="A144" s="2">
        <v>81.064999999999998</v>
      </c>
      <c r="B144" s="5">
        <v>0.85392450280782195</v>
      </c>
      <c r="C144" s="1">
        <v>118.25</v>
      </c>
      <c r="D144" s="5">
        <v>0.89792662404384394</v>
      </c>
    </row>
    <row r="145" spans="1:4">
      <c r="A145" s="2">
        <v>81.587500000000006</v>
      </c>
      <c r="B145" s="5">
        <v>0.84746664488320478</v>
      </c>
      <c r="C145" s="1">
        <v>119.9</v>
      </c>
      <c r="D145" s="5">
        <v>0.89792662404384394</v>
      </c>
    </row>
    <row r="146" spans="1:4">
      <c r="A146" s="2">
        <v>81.862499999999997</v>
      </c>
      <c r="B146" s="5">
        <v>0.85819671166456335</v>
      </c>
      <c r="C146" s="1">
        <v>119.9</v>
      </c>
      <c r="D146" s="5">
        <v>0.8917468395208773</v>
      </c>
    </row>
    <row r="147" spans="1:4">
      <c r="A147" s="2">
        <v>82.38</v>
      </c>
      <c r="B147" s="5">
        <v>0.8539239411779842</v>
      </c>
      <c r="C147" s="1">
        <v>121.55</v>
      </c>
      <c r="D147" s="5">
        <v>0.8917468395208773</v>
      </c>
    </row>
    <row r="148" spans="1:4">
      <c r="A148" s="2">
        <v>83.204999999999998</v>
      </c>
      <c r="B148" s="5">
        <v>0.85727982172691819</v>
      </c>
      <c r="C148" s="1">
        <v>121.55</v>
      </c>
      <c r="D148" s="5">
        <v>0.89194417497865075</v>
      </c>
    </row>
    <row r="149" spans="1:4">
      <c r="A149" s="2">
        <v>83.730000000000047</v>
      </c>
      <c r="B149" s="5">
        <v>0.84035085903529061</v>
      </c>
      <c r="C149" s="1">
        <v>123.2</v>
      </c>
      <c r="D149" s="5">
        <v>0.89194417497865075</v>
      </c>
    </row>
    <row r="150" spans="1:4">
      <c r="A150" s="2">
        <v>84.280000000000058</v>
      </c>
      <c r="B150" s="5">
        <v>0.86165428543054801</v>
      </c>
      <c r="C150" s="1">
        <v>123.2</v>
      </c>
      <c r="D150" s="5">
        <v>0.89559998033550148</v>
      </c>
    </row>
    <row r="151" spans="1:4">
      <c r="A151" s="2">
        <v>84.815500000000057</v>
      </c>
      <c r="B151" s="5">
        <v>0.84025591437009972</v>
      </c>
      <c r="C151" s="1">
        <v>124.85</v>
      </c>
      <c r="D151" s="5">
        <v>0.89559998033550148</v>
      </c>
    </row>
    <row r="152" spans="1:4">
      <c r="A152" s="2">
        <v>85.090500000000048</v>
      </c>
      <c r="B152" s="5">
        <v>0.86975131468788203</v>
      </c>
      <c r="C152" s="1">
        <v>124.85</v>
      </c>
      <c r="D152" s="5">
        <v>0.88572486145189699</v>
      </c>
    </row>
    <row r="153" spans="1:4">
      <c r="A153" s="2">
        <v>85.615000000000066</v>
      </c>
      <c r="B153" s="5">
        <v>0.85751350932666615</v>
      </c>
      <c r="C153" s="1">
        <v>126.5</v>
      </c>
      <c r="D153" s="5">
        <v>0.88572486145189699</v>
      </c>
    </row>
    <row r="154" spans="1:4">
      <c r="A154" s="2">
        <v>86.440000000000055</v>
      </c>
      <c r="B154" s="5">
        <v>0.86029835524274245</v>
      </c>
      <c r="C154" s="1">
        <v>126.5</v>
      </c>
      <c r="D154" s="5">
        <v>0.89627314656049728</v>
      </c>
    </row>
    <row r="155" spans="1:4">
      <c r="A155" s="2">
        <v>86.96500000000006</v>
      </c>
      <c r="B155" s="5">
        <v>0.83744794205011297</v>
      </c>
      <c r="C155" s="1">
        <v>128.15</v>
      </c>
      <c r="D155" s="5">
        <v>0.89627314656049728</v>
      </c>
    </row>
    <row r="156" spans="1:4">
      <c r="A156" s="2">
        <v>87.515000000000057</v>
      </c>
      <c r="B156" s="5">
        <v>0.86580852068263736</v>
      </c>
      <c r="C156" s="1">
        <v>128.15</v>
      </c>
      <c r="D156" s="5">
        <v>0.89868122171065734</v>
      </c>
    </row>
    <row r="157" spans="1:4">
      <c r="A157" s="2">
        <v>88.275000000000063</v>
      </c>
      <c r="B157" s="5">
        <v>0.86231538414882924</v>
      </c>
      <c r="C157" s="1">
        <v>129.80000000000001</v>
      </c>
      <c r="D157" s="5">
        <v>0.89868122171065734</v>
      </c>
    </row>
    <row r="158" spans="1:4">
      <c r="A158" s="2">
        <v>88.850000000000051</v>
      </c>
      <c r="B158" s="5">
        <v>0.8644043299300882</v>
      </c>
      <c r="C158" s="1">
        <v>129.80000000000001</v>
      </c>
      <c r="D158" s="5">
        <v>0.89815486740705919</v>
      </c>
    </row>
    <row r="159" spans="1:4">
      <c r="A159" s="2">
        <v>89.674999999999997</v>
      </c>
      <c r="B159" s="5">
        <v>0.867752797545988</v>
      </c>
      <c r="C159" s="1">
        <v>131.44999999999999</v>
      </c>
      <c r="D159" s="5">
        <v>0.89815486740705919</v>
      </c>
    </row>
    <row r="160" spans="1:4">
      <c r="A160" s="2">
        <v>90.45</v>
      </c>
      <c r="B160" s="5">
        <v>0.86293523031064201</v>
      </c>
      <c r="C160" s="1">
        <v>131.44999999999999</v>
      </c>
      <c r="D160" s="5">
        <v>0.89816197277681764</v>
      </c>
    </row>
    <row r="161" spans="1:4">
      <c r="A161" s="2">
        <v>90.995000000000047</v>
      </c>
      <c r="B161" s="5">
        <v>0.86350239384528138</v>
      </c>
      <c r="C161" s="1">
        <v>133.1</v>
      </c>
      <c r="D161" s="5">
        <v>0.89816197277681764</v>
      </c>
    </row>
    <row r="162" spans="1:4">
      <c r="A162" s="2">
        <v>91.57000000000005</v>
      </c>
      <c r="B162" s="5">
        <v>0.87049467153821558</v>
      </c>
      <c r="C162" s="1">
        <v>133.1</v>
      </c>
      <c r="D162" s="5">
        <v>0.89169769013803013</v>
      </c>
    </row>
    <row r="163" spans="1:4">
      <c r="A163" s="2">
        <v>92.085000000000051</v>
      </c>
      <c r="B163" s="5">
        <v>0.85970467393431194</v>
      </c>
      <c r="C163" s="1">
        <v>134.75</v>
      </c>
      <c r="D163" s="5">
        <v>0.89169769013803013</v>
      </c>
    </row>
    <row r="164" spans="1:4">
      <c r="A164" s="2">
        <v>92.805000000000049</v>
      </c>
      <c r="B164" s="5">
        <v>0.87282093447488662</v>
      </c>
      <c r="C164" s="1">
        <v>134.75</v>
      </c>
      <c r="D164" s="5">
        <v>0.89458959484966349</v>
      </c>
    </row>
    <row r="165" spans="1:4">
      <c r="A165" s="2">
        <v>93.394999999999996</v>
      </c>
      <c r="B165" s="5">
        <v>0.87167364565718131</v>
      </c>
      <c r="C165" s="1">
        <v>136.4</v>
      </c>
      <c r="D165" s="5">
        <v>0.89458959484966349</v>
      </c>
    </row>
    <row r="166" spans="1:4">
      <c r="A166" s="2">
        <v>93.94</v>
      </c>
      <c r="B166" s="5">
        <v>0.8727622900520019</v>
      </c>
      <c r="C166" s="1">
        <v>136.4</v>
      </c>
      <c r="D166" s="5">
        <v>0.90190203776594613</v>
      </c>
    </row>
    <row r="167" spans="1:4">
      <c r="A167" s="2">
        <v>94.574750000000037</v>
      </c>
      <c r="B167" s="5">
        <v>0.86767112361037046</v>
      </c>
      <c r="C167" s="1">
        <v>138.05000000000001</v>
      </c>
      <c r="D167" s="5">
        <v>0.90190203776594613</v>
      </c>
    </row>
    <row r="168" spans="1:4">
      <c r="A168" s="2">
        <v>94.959750000000014</v>
      </c>
      <c r="B168" s="5">
        <v>0.87240938001649548</v>
      </c>
      <c r="C168" s="1">
        <v>138.05000000000001</v>
      </c>
      <c r="D168" s="5">
        <v>0.8920525239970164</v>
      </c>
    </row>
    <row r="169" spans="1:4">
      <c r="A169" s="2">
        <v>95.215000000000003</v>
      </c>
      <c r="B169" s="5">
        <v>0.72269939073105394</v>
      </c>
      <c r="C169" s="1">
        <v>140.5</v>
      </c>
      <c r="D169" s="5">
        <v>0.8920525239970164</v>
      </c>
    </row>
    <row r="170" spans="1:4">
      <c r="A170" s="2">
        <v>95.765000000000001</v>
      </c>
      <c r="B170" s="5">
        <v>0.87907895632386901</v>
      </c>
      <c r="C170" s="1">
        <v>140.5</v>
      </c>
      <c r="D170" s="5">
        <v>0.90284539903969663</v>
      </c>
    </row>
    <row r="171" spans="1:4">
      <c r="A171" s="2">
        <v>96.308250000000029</v>
      </c>
      <c r="B171" s="5">
        <v>0.87209862100378233</v>
      </c>
      <c r="C171" s="1">
        <v>141.5</v>
      </c>
      <c r="D171" s="5">
        <v>0.90284539903969663</v>
      </c>
    </row>
    <row r="172" spans="1:4">
      <c r="A172" s="2">
        <v>96.583250000000021</v>
      </c>
      <c r="B172" s="5">
        <v>0.87016696192699583</v>
      </c>
    </row>
    <row r="173" spans="1:4">
      <c r="A173" s="2">
        <v>97.094999999999999</v>
      </c>
      <c r="B173" s="5">
        <v>0.85040346969109903</v>
      </c>
    </row>
    <row r="174" spans="1:4">
      <c r="A174" s="2">
        <v>97.644999999999996</v>
      </c>
      <c r="B174" s="5">
        <v>0.90383376384019776</v>
      </c>
    </row>
    <row r="175" spans="1:4">
      <c r="A175" s="2">
        <v>98.185000000000002</v>
      </c>
      <c r="B175" s="5">
        <v>0.88179057840482156</v>
      </c>
    </row>
    <row r="176" spans="1:4">
      <c r="A176" s="2">
        <v>98.612250000000017</v>
      </c>
      <c r="B176" s="5">
        <v>0.87790851127273384</v>
      </c>
    </row>
    <row r="177" spans="1:2">
      <c r="A177" s="2">
        <v>98.962250000000012</v>
      </c>
      <c r="B177" s="5">
        <v>0.86291051068847346</v>
      </c>
    </row>
    <row r="178" spans="1:2">
      <c r="A178" s="2">
        <v>99.635000000000005</v>
      </c>
      <c r="B178" s="5">
        <v>0.88138159834107077</v>
      </c>
    </row>
    <row r="179" spans="1:2">
      <c r="A179" s="2">
        <v>100.15225000000002</v>
      </c>
      <c r="B179" s="5">
        <v>0.84314928918622956</v>
      </c>
    </row>
    <row r="180" spans="1:2">
      <c r="A180" s="2">
        <v>100.42725000000002</v>
      </c>
      <c r="B180" s="5">
        <v>0.88488705449752436</v>
      </c>
    </row>
    <row r="181" spans="1:2">
      <c r="A181" s="2">
        <v>100.985</v>
      </c>
      <c r="B181" s="5">
        <v>0.88184273432982629</v>
      </c>
    </row>
    <row r="182" spans="1:2">
      <c r="A182" s="2">
        <v>101.535</v>
      </c>
      <c r="B182" s="5">
        <v>0.86390747760163755</v>
      </c>
    </row>
    <row r="183" spans="1:2">
      <c r="A183" s="2">
        <v>102.05200000000002</v>
      </c>
      <c r="B183" s="5">
        <v>0.87443401766217987</v>
      </c>
    </row>
    <row r="184" spans="1:2">
      <c r="A184" s="2">
        <v>102.42175000000003</v>
      </c>
      <c r="B184" s="5">
        <v>0.86537337582627261</v>
      </c>
    </row>
    <row r="185" spans="1:2">
      <c r="A185" s="2">
        <v>102.55475000000001</v>
      </c>
      <c r="B185" s="5">
        <v>0.84657482922909721</v>
      </c>
    </row>
    <row r="186" spans="1:2">
      <c r="A186" s="2">
        <v>103.01</v>
      </c>
      <c r="B186" s="5">
        <v>0.88524183818093061</v>
      </c>
    </row>
    <row r="187" spans="1:2">
      <c r="A187" s="2">
        <v>103.54</v>
      </c>
      <c r="B187" s="5">
        <v>0.87815121074641544</v>
      </c>
    </row>
    <row r="188" spans="1:2">
      <c r="A188" s="2">
        <v>104.09</v>
      </c>
      <c r="B188" s="5">
        <v>0.88069087550711533</v>
      </c>
    </row>
    <row r="189" spans="1:2">
      <c r="A189" s="2">
        <v>104.58625000000001</v>
      </c>
      <c r="B189" s="5">
        <v>0.87270078213641411</v>
      </c>
    </row>
    <row r="190" spans="1:2">
      <c r="A190" s="2">
        <v>104.86125</v>
      </c>
      <c r="B190" s="5">
        <v>0.8837314170574766</v>
      </c>
    </row>
    <row r="191" spans="1:2">
      <c r="A191" s="2">
        <v>105.375</v>
      </c>
      <c r="B191" s="5">
        <v>0.88237369188450965</v>
      </c>
    </row>
    <row r="192" spans="1:2">
      <c r="A192" s="2">
        <v>105.925</v>
      </c>
      <c r="B192" s="5">
        <v>0.88354207571590382</v>
      </c>
    </row>
    <row r="193" spans="1:2">
      <c r="A193" s="2">
        <v>106.435</v>
      </c>
      <c r="B193" s="5">
        <v>0.8726455392294421</v>
      </c>
    </row>
    <row r="194" spans="1:2">
      <c r="A194" s="2">
        <v>107.22499999999999</v>
      </c>
      <c r="B194" s="5">
        <v>0.88653178309178049</v>
      </c>
    </row>
    <row r="195" spans="1:2">
      <c r="A195" s="2">
        <v>108.04</v>
      </c>
      <c r="B195" s="5">
        <v>0.88845870908632052</v>
      </c>
    </row>
    <row r="196" spans="1:2">
      <c r="A196" s="2">
        <v>108.55500000000001</v>
      </c>
      <c r="B196" s="5">
        <v>0.87935466320148881</v>
      </c>
    </row>
    <row r="197" spans="1:2">
      <c r="A197" s="2">
        <v>109.26</v>
      </c>
      <c r="B197" s="5">
        <v>0.88814419370405417</v>
      </c>
    </row>
    <row r="198" spans="1:2">
      <c r="A198" s="2">
        <v>109.88</v>
      </c>
      <c r="B198" s="5">
        <v>0.89281544915799649</v>
      </c>
    </row>
    <row r="199" spans="1:2">
      <c r="A199" s="2">
        <v>110.425</v>
      </c>
      <c r="B199" s="5">
        <v>0.88791113721089088</v>
      </c>
    </row>
    <row r="200" spans="1:2">
      <c r="A200" s="2">
        <v>111.00125</v>
      </c>
      <c r="B200" s="5">
        <v>0.88678300074517002</v>
      </c>
    </row>
    <row r="201" spans="1:2">
      <c r="A201" s="2">
        <v>111.40125</v>
      </c>
      <c r="B201" s="5">
        <v>0.88840618583277353</v>
      </c>
    </row>
    <row r="202" spans="1:2">
      <c r="A202" s="2">
        <v>111.77500000000001</v>
      </c>
      <c r="B202" s="5">
        <v>0.89296940999252716</v>
      </c>
    </row>
    <row r="203" spans="1:2">
      <c r="A203" s="2">
        <v>112.38500000000001</v>
      </c>
      <c r="B203" s="5">
        <v>0.88562009623087035</v>
      </c>
    </row>
    <row r="204" spans="1:2">
      <c r="A204" s="2">
        <v>113.08499999999999</v>
      </c>
      <c r="B204" s="5">
        <v>0.90027861728534697</v>
      </c>
    </row>
    <row r="205" spans="1:2">
      <c r="A205" s="2">
        <v>113.575</v>
      </c>
      <c r="B205" s="5">
        <v>0.88212856699777453</v>
      </c>
    </row>
    <row r="206" spans="1:2">
      <c r="A206" s="2">
        <v>114.355</v>
      </c>
      <c r="B206" s="5">
        <v>0.89393666209337153</v>
      </c>
    </row>
    <row r="207" spans="1:2">
      <c r="A207" s="2">
        <v>114.905</v>
      </c>
      <c r="B207" s="5">
        <v>0.88473380843161542</v>
      </c>
    </row>
    <row r="208" spans="1:2">
      <c r="A208" s="2">
        <v>115.405</v>
      </c>
      <c r="B208" s="5">
        <v>0.88971678557243983</v>
      </c>
    </row>
    <row r="209" spans="1:2">
      <c r="A209" s="2">
        <v>116.23</v>
      </c>
      <c r="B209" s="5">
        <v>0.8951035877744512</v>
      </c>
    </row>
    <row r="210" spans="1:2">
      <c r="A210" s="2">
        <v>116.78</v>
      </c>
      <c r="B210" s="5">
        <v>0.89022702102118201</v>
      </c>
    </row>
    <row r="211" spans="1:2">
      <c r="A211" s="2">
        <v>117.43</v>
      </c>
      <c r="B211" s="5">
        <v>0.88995941729154482</v>
      </c>
    </row>
    <row r="212" spans="1:2">
      <c r="A212" s="2">
        <v>118.075</v>
      </c>
      <c r="B212" s="5">
        <v>0.89007781445517575</v>
      </c>
    </row>
    <row r="213" spans="1:2">
      <c r="A213" s="2">
        <v>118.575</v>
      </c>
      <c r="B213" s="5">
        <v>0.90408938853824705</v>
      </c>
    </row>
    <row r="214" spans="1:2">
      <c r="A214" s="2">
        <v>119.4</v>
      </c>
      <c r="B214" s="5">
        <v>0.89387363780932894</v>
      </c>
    </row>
    <row r="215" spans="1:2">
      <c r="A215" s="2">
        <v>119.95</v>
      </c>
      <c r="B215" s="5">
        <v>0.86254586925008869</v>
      </c>
    </row>
    <row r="216" spans="1:2">
      <c r="A216" s="2">
        <v>120.48</v>
      </c>
      <c r="B216" s="5">
        <v>0.89264618764945314</v>
      </c>
    </row>
    <row r="217" spans="1:2">
      <c r="A217" s="2">
        <v>121.255</v>
      </c>
      <c r="B217" s="5">
        <v>0.89631499057514952</v>
      </c>
    </row>
    <row r="218" spans="1:2">
      <c r="A218" s="2">
        <v>121.825</v>
      </c>
      <c r="B218" s="5">
        <v>0.8844283372049343</v>
      </c>
    </row>
    <row r="219" spans="1:2">
      <c r="A219" s="2">
        <v>122.55</v>
      </c>
      <c r="B219" s="5">
        <v>0.89628066098352499</v>
      </c>
    </row>
    <row r="220" spans="1:2">
      <c r="A220" s="2">
        <v>123.1</v>
      </c>
      <c r="B220" s="5">
        <v>0.89933119286228225</v>
      </c>
    </row>
    <row r="221" spans="1:2">
      <c r="A221" s="2">
        <v>123.59</v>
      </c>
      <c r="B221" s="5">
        <v>0.8919945480860042</v>
      </c>
    </row>
    <row r="222" spans="1:2">
      <c r="A222" s="2">
        <v>124.41500000000001</v>
      </c>
      <c r="B222" s="5">
        <v>0.89888954758915662</v>
      </c>
    </row>
    <row r="223" spans="1:2">
      <c r="A223" s="2">
        <v>125.1465</v>
      </c>
      <c r="B223" s="5">
        <v>0.87325173362753039</v>
      </c>
    </row>
    <row r="224" spans="1:2">
      <c r="A224" s="2">
        <v>125.54175000000001</v>
      </c>
      <c r="B224" s="5">
        <v>0.8829316347540519</v>
      </c>
    </row>
    <row r="225" spans="1:2">
      <c r="A225" s="2">
        <v>125.80475000000001</v>
      </c>
      <c r="B225" s="5">
        <v>0.89455931111213838</v>
      </c>
    </row>
    <row r="226" spans="1:2">
      <c r="A226" s="2">
        <v>126.23450000000001</v>
      </c>
      <c r="B226" s="5">
        <v>0.89541035612645348</v>
      </c>
    </row>
    <row r="227" spans="1:2">
      <c r="A227" s="2">
        <v>126.715</v>
      </c>
      <c r="B227" s="5">
        <v>0.88831390771013141</v>
      </c>
    </row>
    <row r="228" spans="1:2">
      <c r="A228" s="2">
        <v>127.405</v>
      </c>
      <c r="B228" s="5">
        <v>0.89854209828630827</v>
      </c>
    </row>
    <row r="229" spans="1:2">
      <c r="A229" s="2">
        <v>128.01499999999999</v>
      </c>
      <c r="B229" s="5">
        <v>0.90205367114731994</v>
      </c>
    </row>
    <row r="230" spans="1:2">
      <c r="A230" s="2">
        <v>128.45500000000001</v>
      </c>
      <c r="B230" s="5">
        <v>0.89936256890758082</v>
      </c>
    </row>
    <row r="231" spans="1:2">
      <c r="A231" s="2">
        <v>129.245</v>
      </c>
      <c r="B231" s="5">
        <v>0.89840061582239139</v>
      </c>
    </row>
    <row r="232" spans="1:2">
      <c r="A232" s="2">
        <v>129.76499999999999</v>
      </c>
      <c r="B232" s="5">
        <v>0.89524676704295691</v>
      </c>
    </row>
    <row r="233" spans="1:2">
      <c r="A233" s="2">
        <v>130.22</v>
      </c>
      <c r="B233" s="5">
        <v>0.90079071405170341</v>
      </c>
    </row>
    <row r="234" spans="1:2">
      <c r="A234" s="2">
        <v>131.04499999999999</v>
      </c>
      <c r="B234" s="5">
        <v>0.89537965273272813</v>
      </c>
    </row>
    <row r="235" spans="1:2">
      <c r="A235" s="2">
        <v>131.52500000000001</v>
      </c>
      <c r="B235" s="5">
        <v>0.88614188937808025</v>
      </c>
    </row>
    <row r="236" spans="1:2">
      <c r="A236" s="2">
        <v>132.1</v>
      </c>
      <c r="B236" s="5">
        <v>0.90060319498243169</v>
      </c>
    </row>
    <row r="237" spans="1:2">
      <c r="A237" s="2">
        <v>132.85</v>
      </c>
      <c r="B237" s="5">
        <v>0.89660983669785355</v>
      </c>
    </row>
    <row r="238" spans="1:2">
      <c r="A238" s="2">
        <v>133.38</v>
      </c>
      <c r="B238" s="5">
        <v>0.89856389896197086</v>
      </c>
    </row>
    <row r="239" spans="1:2">
      <c r="A239" s="2">
        <v>134.16499999999999</v>
      </c>
      <c r="B239" s="5">
        <v>0.89315365401066937</v>
      </c>
    </row>
    <row r="240" spans="1:2">
      <c r="A240" s="2">
        <v>134.71</v>
      </c>
      <c r="B240" s="5">
        <v>0.8004832697562323</v>
      </c>
    </row>
    <row r="241" spans="1:2">
      <c r="A241" s="2">
        <v>134.97025000000005</v>
      </c>
      <c r="B241" s="5">
        <v>0.89488683859996421</v>
      </c>
    </row>
    <row r="242" spans="1:2">
      <c r="A242" s="2">
        <v>135.45025000000004</v>
      </c>
      <c r="B242" s="5">
        <v>0.8912798984724406</v>
      </c>
    </row>
    <row r="243" spans="1:2">
      <c r="A243" s="2">
        <v>136.05500000000001</v>
      </c>
      <c r="B243" s="5">
        <v>0.89705472617624971</v>
      </c>
    </row>
    <row r="244" spans="1:2">
      <c r="A244" s="2">
        <v>136.81</v>
      </c>
      <c r="B244" s="5">
        <v>0.90570130956909334</v>
      </c>
    </row>
    <row r="245" spans="1:2">
      <c r="A245" s="2">
        <v>137.63499999999999</v>
      </c>
      <c r="B245" s="5">
        <v>0.89881864723012972</v>
      </c>
    </row>
    <row r="246" spans="1:2">
      <c r="A246" s="2">
        <v>138.08300000000003</v>
      </c>
      <c r="B246" s="5">
        <v>0.89517044022128911</v>
      </c>
    </row>
    <row r="247" spans="1:2">
      <c r="A247" s="2">
        <v>138.23100000000005</v>
      </c>
      <c r="B247" s="5">
        <v>0.88070147921400244</v>
      </c>
    </row>
    <row r="248" spans="1:2">
      <c r="A248" s="2">
        <v>138.43275000000006</v>
      </c>
      <c r="B248" s="5">
        <v>0.89108250825646174</v>
      </c>
    </row>
    <row r="249" spans="1:2">
      <c r="A249" s="2">
        <v>138.61475000000004</v>
      </c>
      <c r="B249" s="5">
        <v>0.88820349787056807</v>
      </c>
    </row>
    <row r="250" spans="1:2">
      <c r="A250" s="2">
        <v>141</v>
      </c>
      <c r="B250" s="5">
        <v>0.90284453688594291</v>
      </c>
    </row>
  </sheetData>
  <pageMargins left="0.75" right="0.75" top="1" bottom="1" header="0.51200000000000001" footer="0.51200000000000001"/>
  <headerFooter alignWithMargins="0">
    <oddHeader>&amp;A</oddHeader>
    <oddFooter>- &amp;P -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D918-5286-A246-AE65-CBB936149F17}">
  <dimension ref="A1"/>
  <sheetViews>
    <sheetView workbookViewId="0">
      <selection sqref="A1:C117"/>
    </sheetView>
  </sheetViews>
  <sheetFormatPr baseColWidth="10" defaultRowHeight="16"/>
  <cols>
    <col min="1" max="3" width="8.83203125" customWidth="1"/>
    <col min="4" max="4" width="14" customWidth="1"/>
    <col min="5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E84A-5A5C-5B4D-AE22-CF2DA247FC8C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F169-D706-0C42-B8F4-2FFF84EC08E8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ACB0-300F-0646-8297-9AF393F867CA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5721-094D-3540-BCD1-E613C617FFDE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424C-F242-464A-9B51-1BD66FC968BE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8E60-A0D7-0441-A53C-C55DDE322A70}">
  <dimension ref="A1"/>
  <sheetViews>
    <sheetView workbookViewId="0"/>
  </sheetViews>
  <sheetFormatPr baseColWidth="10" defaultRowHeight="16"/>
  <cols>
    <col min="1" max="256" width="8.83203125" customWidth="1"/>
  </cols>
  <sheetData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Density Data</vt:lpstr>
      <vt:lpstr>Select data 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Graph1</vt:lpstr>
      <vt:lpstr>Graph</vt:lpstr>
    </vt:vector>
  </TitlesOfParts>
  <Company>国立極地研究所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北極圏環境研究センター</dc:creator>
  <cp:lastModifiedBy>Mackay, Quinn</cp:lastModifiedBy>
  <dcterms:created xsi:type="dcterms:W3CDTF">1997-07-26T21:52:26Z</dcterms:created>
  <dcterms:modified xsi:type="dcterms:W3CDTF">2025-08-04T18:53:01Z</dcterms:modified>
</cp:coreProperties>
</file>