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D1A78D52-48C6-4E49-8367-834E74BE26C5}" xr6:coauthVersionLast="47" xr6:coauthVersionMax="47" xr10:uidLastSave="{00000000-0000-0000-0000-000000000000}"/>
  <bookViews>
    <workbookView xWindow="-98" yWindow="-98" windowWidth="21795" windowHeight="12975" xr2:uid="{6239281C-873A-4F6F-9DA8-2E2C756EB3B5}"/>
  </bookViews>
  <sheets>
    <sheet name="Sheet1" sheetId="1" r:id="rId1"/>
    <sheet name="Đánh giá" sheetId="2" r:id="rId2"/>
  </sheets>
  <definedNames>
    <definedName name="_xlnm._FilterDatabase" localSheetId="0" hidden="1">Sheet1!$A$2:$J$9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E3" i="1"/>
  <c r="G13" i="1"/>
  <c r="G12" i="1" a="1"/>
  <c r="G12" i="1" s="1"/>
  <c r="F7" i="1"/>
  <c r="F8" i="1"/>
  <c r="F5" i="1"/>
  <c r="F9" i="1"/>
  <c r="F6" i="1"/>
  <c r="F4" i="1"/>
  <c r="J9" i="1"/>
  <c r="I7" i="1"/>
  <c r="J7" i="1" s="1"/>
  <c r="I8" i="1"/>
  <c r="J8" i="1" s="1"/>
  <c r="I5" i="1"/>
  <c r="J5" i="1" s="1"/>
  <c r="I9" i="1"/>
  <c r="I6" i="1"/>
  <c r="J6" i="1" s="1"/>
  <c r="I3" i="1"/>
  <c r="J3" i="1" s="1"/>
  <c r="I4" i="1"/>
  <c r="J4" i="1" s="1"/>
  <c r="E7" i="1"/>
  <c r="E8" i="1"/>
  <c r="E5" i="1"/>
  <c r="E9" i="1"/>
  <c r="E6" i="1"/>
  <c r="E4" i="1"/>
  <c r="D7" i="1"/>
  <c r="D8" i="1"/>
  <c r="D5" i="1"/>
  <c r="D9" i="1"/>
  <c r="D6" i="1"/>
  <c r="D3" i="1"/>
  <c r="D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<sst xmlns="http://schemas.openxmlformats.org/spreadsheetml/2006/main" count="43" uniqueCount="41">
  <si>
    <t>BÁO CÁO XUẤT HÀNG</t>
  </si>
  <si>
    <t>Stt</t>
  </si>
  <si>
    <t>Tên hàng</t>
  </si>
  <si>
    <t>Ký hiệu hàng</t>
  </si>
  <si>
    <t>Tháng</t>
  </si>
  <si>
    <t>Năm</t>
  </si>
  <si>
    <t>Tên Nước</t>
  </si>
  <si>
    <t>Số lượng</t>
  </si>
  <si>
    <t>Đơn giá</t>
  </si>
  <si>
    <t>Thuế</t>
  </si>
  <si>
    <t>Thành tiền</t>
  </si>
  <si>
    <t>Jacket</t>
  </si>
  <si>
    <t>Quần áo thể thao mùa hè</t>
  </si>
  <si>
    <t>Bảo hộ lao động</t>
  </si>
  <si>
    <t>Quần áo thể thao mùa đông</t>
  </si>
  <si>
    <t>Quần áo trẻ em</t>
  </si>
  <si>
    <t>JKT0497GER</t>
  </si>
  <si>
    <t>SPS0696JAP</t>
  </si>
  <si>
    <t>NIK0595POR</t>
  </si>
  <si>
    <t>JKT1197FRA</t>
  </si>
  <si>
    <t>SPW1096DEN</t>
  </si>
  <si>
    <t>CHL0996ENG</t>
  </si>
  <si>
    <t>SPW0796NOW</t>
  </si>
  <si>
    <t>Tổng số tiền của mặt hàng Quần áo thể thao (Cả 2 loại mùa hè và mùa đông):</t>
  </si>
  <si>
    <t xml:space="preserve">Tổng số lượng áo Jacket đã xuất: </t>
  </si>
  <si>
    <t>3 ký tự cuối của ký hiệu hàng</t>
  </si>
  <si>
    <t>Nước</t>
  </si>
  <si>
    <t>JAP</t>
  </si>
  <si>
    <t>POR</t>
  </si>
  <si>
    <t>GER</t>
  </si>
  <si>
    <t>ENG</t>
  </si>
  <si>
    <t>DEN</t>
  </si>
  <si>
    <t>FRA</t>
  </si>
  <si>
    <t>NOW</t>
  </si>
  <si>
    <t>Nhật</t>
  </si>
  <si>
    <t>Bồ Đào Nha</t>
  </si>
  <si>
    <t>Đức</t>
  </si>
  <si>
    <t>Anh</t>
  </si>
  <si>
    <t>Đan Mạch</t>
  </si>
  <si>
    <t>Pháp</t>
  </si>
  <si>
    <t>Na 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</si>
</sst>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9" formatCode="_(* #,##0_);_(* \(#,##0\);_(* &quot;-&quot;??_);_(@_)"/>
    <numFmt numFmtId="170" formatCode="#,##0&quot; $&quot;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1"/>
      <color theme="1"/>
      <name val="Aptos Narrow"/>
      <family val="2"/>
      <scheme val="minor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/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3" fillId="2" borderId="1" xfId="0" applyFont="1" applyFill="1" applyBorder="1"/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1" fillId="3" borderId="5" xfId="0" applyFont="1" applyFill="1" applyBorder="1"/>
    <xf numFmtId="169" fontId="1" fillId="3" borderId="5" xfId="1" applyNumberFormat="1" applyFont="1" applyFill="1" applyBorder="1"/>
    <xf numFmtId="170" fontId="1" fillId="3" borderId="5" xfId="2" applyNumberFormat="1" applyFont="1" applyFill="1" applyBorder="1"/>
    <xf numFmtId="170" fontId="1" fillId="3" borderId="5" xfId="0" applyNumberFormat="1" applyFont="1" applyFill="1" applyBorder="1"/>
    <xf numFmtId="170" fontId="1" fillId="0" borderId="1" xfId="2" applyNumberFormat="1" applyFont="1" applyBorder="1"/>
    <xf numFmtId="169" fontId="1" fillId="0" borderId="1" xfId="1" applyNumberFormat="1" applyFont="1" applyBorder="1"/>
    <xf numFmtId="0" fontId="1" fillId="3" borderId="5" xfId="0" applyFont="1" applyFill="1" applyBorder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0A0EA-F9DB-430D-BFBA-AEAB93B81C52}">
  <dimension ref="A1:J22"/>
  <sheetViews>
    <sheetView tabSelected="1" workbookViewId="0">
      <selection activeCell="H16" sqref="H16"/>
    </sheetView>
  </sheetViews>
  <sheetFormatPr defaultRowHeight="13.9" x14ac:dyDescent="0.4"/>
  <cols>
    <col min="1" max="1" width="3.1328125" style="1" bestFit="1" customWidth="1"/>
    <col min="2" max="2" width="24.73046875" style="1" bestFit="1" customWidth="1"/>
    <col min="3" max="3" width="13" style="1" bestFit="1" customWidth="1"/>
    <col min="4" max="4" width="9.1328125" style="1" customWidth="1"/>
    <col min="5" max="5" width="13.06640625" style="1" customWidth="1"/>
    <col min="6" max="6" width="10.1328125" style="1" bestFit="1" customWidth="1"/>
    <col min="7" max="7" width="11.46484375" style="1" bestFit="1" customWidth="1"/>
    <col min="8" max="9" width="9.06640625" style="1"/>
    <col min="10" max="10" width="9.6640625" style="1" bestFit="1" customWidth="1"/>
    <col min="11" max="16384" width="9.06640625" style="1"/>
  </cols>
  <sheetData>
    <row r="1" spans="1:10" ht="20.25" thickBot="1" x14ac:dyDescent="0.55000000000000004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ht="14.65" thickTop="1" thickBot="1" x14ac:dyDescent="0.45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0" t="s">
        <v>9</v>
      </c>
      <c r="J2" s="10" t="s">
        <v>10</v>
      </c>
    </row>
    <row r="3" spans="1:10" ht="14.65" thickTop="1" thickBot="1" x14ac:dyDescent="0.45">
      <c r="A3" s="11">
        <v>7</v>
      </c>
      <c r="B3" s="11" t="s">
        <v>14</v>
      </c>
      <c r="C3" s="11" t="s">
        <v>22</v>
      </c>
      <c r="D3" s="17" t="str">
        <f>MID(C3,4,2)</f>
        <v>07</v>
      </c>
      <c r="E3" s="17" t="str">
        <f>IF(VALUE(MID(C3, 6, 2))&lt;50, "20" &amp; MID(C3, 6, 2), "19" &amp; MID(C3, 6, 2))</f>
        <v>1996</v>
      </c>
      <c r="F3" s="17" t="str">
        <f>VLOOKUP(RIGHT(C3,3),$B$16:$C$22,2,FALSE)</f>
        <v>Na Uy</v>
      </c>
      <c r="G3" s="12">
        <v>45000</v>
      </c>
      <c r="H3" s="13">
        <v>16</v>
      </c>
      <c r="I3" s="11">
        <f>IF(OR(LEFT(C3, 3)="NIK", LEFT(C3, 3)="CHL"), (G3*H3)*0.03, (G3*H3)*0.05)</f>
        <v>36000</v>
      </c>
      <c r="J3" s="14">
        <f>G3*H3+I3</f>
        <v>756000</v>
      </c>
    </row>
    <row r="4" spans="1:10" ht="14.65" thickTop="1" thickBot="1" x14ac:dyDescent="0.45">
      <c r="A4" s="11">
        <v>1</v>
      </c>
      <c r="B4" s="11" t="s">
        <v>11</v>
      </c>
      <c r="C4" s="11" t="s">
        <v>16</v>
      </c>
      <c r="D4" s="17" t="str">
        <f>MID(C4,4,2)</f>
        <v>04</v>
      </c>
      <c r="E4" s="17" t="str">
        <f>IF(VALUE(MID(C4, 6, 2))&lt;50, "20" &amp; MID(C4, 6, 2), "19" &amp; MID(C4, 6, 2))</f>
        <v>1997</v>
      </c>
      <c r="F4" s="17" t="str">
        <f>VLOOKUP(RIGHT(C4,3),$B$16:$C$22,2,FALSE)</f>
        <v>Đức</v>
      </c>
      <c r="G4" s="12">
        <v>8000</v>
      </c>
      <c r="H4" s="13">
        <v>20</v>
      </c>
      <c r="I4" s="11">
        <f>IF(OR(LEFT(C4, 3)="NIK", LEFT(C4, 3)="CHL"), (G4*H4)*0.03, (G4*H4)*0.05)</f>
        <v>8000</v>
      </c>
      <c r="J4" s="14">
        <f>G4*H4+I4</f>
        <v>168000</v>
      </c>
    </row>
    <row r="5" spans="1:10" ht="14.65" thickTop="1" thickBot="1" x14ac:dyDescent="0.45">
      <c r="A5" s="11">
        <v>4</v>
      </c>
      <c r="B5" s="11" t="s">
        <v>11</v>
      </c>
      <c r="C5" s="11" t="s">
        <v>19</v>
      </c>
      <c r="D5" s="17" t="str">
        <f>MID(C5,4,2)</f>
        <v>11</v>
      </c>
      <c r="E5" s="17" t="str">
        <f>IF(VALUE(MID(C5, 6, 2))&lt;50, "20" &amp; MID(C5, 6, 2), "19" &amp; MID(C5, 6, 2))</f>
        <v>1997</v>
      </c>
      <c r="F5" s="17" t="str">
        <f>VLOOKUP(RIGHT(C5,3),$B$16:$C$22,2,FALSE)</f>
        <v>Pháp</v>
      </c>
      <c r="G5" s="12">
        <v>7000</v>
      </c>
      <c r="H5" s="13">
        <v>21</v>
      </c>
      <c r="I5" s="11">
        <f>IF(OR(LEFT(C5, 3)="NIK", LEFT(C5, 3)="CHL"), (G5*H5)*0.03, (G5*H5)*0.05)</f>
        <v>7350</v>
      </c>
      <c r="J5" s="14">
        <f>G5*H5+I5</f>
        <v>154350</v>
      </c>
    </row>
    <row r="6" spans="1:10" ht="14.65" thickTop="1" thickBot="1" x14ac:dyDescent="0.45">
      <c r="A6" s="11">
        <v>6</v>
      </c>
      <c r="B6" s="11" t="s">
        <v>15</v>
      </c>
      <c r="C6" s="11" t="s">
        <v>21</v>
      </c>
      <c r="D6" s="17" t="str">
        <f>MID(C6,4,2)</f>
        <v>09</v>
      </c>
      <c r="E6" s="17" t="str">
        <f>IF(VALUE(MID(C6, 6, 2))&lt;50, "20" &amp; MID(C6, 6, 2), "19" &amp; MID(C6, 6, 2))</f>
        <v>1996</v>
      </c>
      <c r="F6" s="17" t="str">
        <f>VLOOKUP(RIGHT(C6,3),$B$16:$C$22,2,FALSE)</f>
        <v>Anh</v>
      </c>
      <c r="G6" s="12">
        <v>16000</v>
      </c>
      <c r="H6" s="13">
        <v>7</v>
      </c>
      <c r="I6" s="11">
        <f>IF(OR(LEFT(C6, 3)="NIK", LEFT(C6, 3)="CHL"), (G6*H6)*0.03, (G6*H6)*0.05)</f>
        <v>3360</v>
      </c>
      <c r="J6" s="14">
        <f>G6*H6+I6</f>
        <v>115360</v>
      </c>
    </row>
    <row r="7" spans="1:10" ht="14.65" thickTop="1" thickBot="1" x14ac:dyDescent="0.45">
      <c r="A7" s="11">
        <v>2</v>
      </c>
      <c r="B7" s="11" t="s">
        <v>12</v>
      </c>
      <c r="C7" s="11" t="s">
        <v>17</v>
      </c>
      <c r="D7" s="17" t="str">
        <f>MID(C7,4,2)</f>
        <v>06</v>
      </c>
      <c r="E7" s="17" t="str">
        <f>IF(VALUE(MID(C7, 6, 2))&lt;50, "20" &amp; MID(C7, 6, 2), "19" &amp; MID(C7, 6, 2))</f>
        <v>1996</v>
      </c>
      <c r="F7" s="17" t="str">
        <f>VLOOKUP(RIGHT(C7,3),$B$16:$C$22,2,FALSE)</f>
        <v>Nhật</v>
      </c>
      <c r="G7" s="12">
        <v>4000</v>
      </c>
      <c r="H7" s="13">
        <v>15</v>
      </c>
      <c r="I7" s="11">
        <f>IF(OR(LEFT(C7, 3)="NIK", LEFT(C7, 3)="CHL"), (G7*H7)*0.03, (G7*H7)*0.05)</f>
        <v>3000</v>
      </c>
      <c r="J7" s="14">
        <f>G7*H7+I7</f>
        <v>63000</v>
      </c>
    </row>
    <row r="8" spans="1:10" ht="14.65" thickTop="1" thickBot="1" x14ac:dyDescent="0.45">
      <c r="A8" s="11">
        <v>3</v>
      </c>
      <c r="B8" s="11" t="s">
        <v>13</v>
      </c>
      <c r="C8" s="11" t="s">
        <v>18</v>
      </c>
      <c r="D8" s="17" t="str">
        <f>MID(C8,4,2)</f>
        <v>05</v>
      </c>
      <c r="E8" s="17" t="str">
        <f>IF(VALUE(MID(C8, 6, 2))&lt;50, "20" &amp; MID(C8, 6, 2), "19" &amp; MID(C8, 6, 2))</f>
        <v>1995</v>
      </c>
      <c r="F8" s="17" t="str">
        <f>VLOOKUP(RIGHT(C8,3),$B$16:$C$22,2,FALSE)</f>
        <v>Bồ Đào Nha</v>
      </c>
      <c r="G8" s="12">
        <v>6500</v>
      </c>
      <c r="H8" s="13">
        <v>8</v>
      </c>
      <c r="I8" s="11">
        <f>IF(OR(LEFT(C8, 3)="NIK", LEFT(C8, 3)="CHL"), (G8*H8)*0.03, (G8*H8)*0.05)</f>
        <v>1560</v>
      </c>
      <c r="J8" s="14">
        <f>G8*H8+I8</f>
        <v>53560</v>
      </c>
    </row>
    <row r="9" spans="1:10" ht="14.65" thickTop="1" thickBot="1" x14ac:dyDescent="0.45">
      <c r="A9" s="11">
        <v>5</v>
      </c>
      <c r="B9" s="11" t="s">
        <v>14</v>
      </c>
      <c r="C9" s="11" t="s">
        <v>20</v>
      </c>
      <c r="D9" s="17" t="str">
        <f>MID(C9,4,2)</f>
        <v>10</v>
      </c>
      <c r="E9" s="17" t="str">
        <f>IF(VALUE(MID(C9, 6, 2))&lt;50, "20" &amp; MID(C9, 6, 2), "19" &amp; MID(C9, 6, 2))</f>
        <v>1996</v>
      </c>
      <c r="F9" s="17" t="str">
        <f>VLOOKUP(RIGHT(C9,3),$B$16:$C$22,2,FALSE)</f>
        <v>Đan Mạch</v>
      </c>
      <c r="G9" s="12">
        <v>2000</v>
      </c>
      <c r="H9" s="13">
        <v>16</v>
      </c>
      <c r="I9" s="11">
        <f>IF(OR(LEFT(C9, 3)="NIK", LEFT(C9, 3)="CHL"), (G9*H9)*0.03, (G9*H9)*0.05)</f>
        <v>1600</v>
      </c>
      <c r="J9" s="14">
        <f>G9*H9+I9</f>
        <v>33600</v>
      </c>
    </row>
    <row r="10" spans="1:10" ht="14.25" thickTop="1" x14ac:dyDescent="0.4"/>
    <row r="12" spans="1:10" x14ac:dyDescent="0.4">
      <c r="A12" s="6" t="s">
        <v>23</v>
      </c>
      <c r="B12" s="6"/>
      <c r="C12" s="6"/>
      <c r="D12" s="6"/>
      <c r="E12" s="6"/>
      <c r="F12" s="6"/>
      <c r="G12" s="15" cm="1">
        <f t="array" ref="G12">SUMPRODUCT((LEFT(C3:C9, 2)="SP")*(J3:J9))</f>
        <v>852600</v>
      </c>
    </row>
    <row r="13" spans="1:10" x14ac:dyDescent="0.4">
      <c r="A13" s="7" t="s">
        <v>24</v>
      </c>
      <c r="B13" s="8"/>
      <c r="C13" s="8"/>
      <c r="D13" s="8"/>
      <c r="E13" s="8"/>
      <c r="F13" s="9"/>
      <c r="G13" s="16">
        <f>SUMIF(B3:B9, "Jacket", G3:G9)</f>
        <v>15000</v>
      </c>
    </row>
    <row r="15" spans="1:10" x14ac:dyDescent="0.4">
      <c r="B15" s="5" t="s">
        <v>25</v>
      </c>
      <c r="C15" s="5" t="s">
        <v>26</v>
      </c>
    </row>
    <row r="16" spans="1:10" x14ac:dyDescent="0.4">
      <c r="B16" s="4" t="s">
        <v>27</v>
      </c>
      <c r="C16" s="2" t="s">
        <v>34</v>
      </c>
    </row>
    <row r="17" spans="2:3" x14ac:dyDescent="0.4">
      <c r="B17" s="4" t="s">
        <v>28</v>
      </c>
      <c r="C17" s="2" t="s">
        <v>35</v>
      </c>
    </row>
    <row r="18" spans="2:3" x14ac:dyDescent="0.4">
      <c r="B18" s="4" t="s">
        <v>29</v>
      </c>
      <c r="C18" s="2" t="s">
        <v>36</v>
      </c>
    </row>
    <row r="19" spans="2:3" x14ac:dyDescent="0.4">
      <c r="B19" s="4" t="s">
        <v>30</v>
      </c>
      <c r="C19" s="2" t="s">
        <v>37</v>
      </c>
    </row>
    <row r="20" spans="2:3" x14ac:dyDescent="0.4">
      <c r="B20" s="4" t="s">
        <v>31</v>
      </c>
      <c r="C20" s="2" t="s">
        <v>38</v>
      </c>
    </row>
    <row r="21" spans="2:3" x14ac:dyDescent="0.4">
      <c r="B21" s="4" t="s">
        <v>32</v>
      </c>
      <c r="C21" s="2" t="s">
        <v>39</v>
      </c>
    </row>
    <row r="22" spans="2:3" x14ac:dyDescent="0.4">
      <c r="B22" s="4" t="s">
        <v>33</v>
      </c>
      <c r="C22" s="2" t="s">
        <v>40</v>
      </c>
    </row>
  </sheetData>
  <autoFilter ref="A2:J9" xr:uid="{A7C0A0EA-F9DB-430D-BFBA-AEAB93B81C52}">
    <sortState xmlns:xlrd2="http://schemas.microsoft.com/office/spreadsheetml/2017/richdata2" ref="A3:J9">
      <sortCondition descending="1" ref="J2:J9"/>
    </sortState>
  </autoFilter>
  <mergeCells count="3">
    <mergeCell ref="A1:J1"/>
    <mergeCell ref="A12:F12"/>
    <mergeCell ref="A13:F13"/>
  </mergeCells>
  <pageMargins left="0.7" right="0.7" top="0.75" bottom="0.75" header="0.3" footer="0.3"/>
  <pageSetup orientation="portrait" horizontalDpi="0" verticalDpi="0" r:id="rId1"/>
  <headerFooter>
    <oddHeader>&amp;CNguyễn Quốc Minh - 2403700068</oddHeader>
    <oddFooter>&amp;CMã đề 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5D1BC-F558-4395-A82B-2BB590182AA5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Đánh giá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Quoc Minh</dc:creator>
  <cp:lastModifiedBy>Nguyen Quoc Minh</cp:lastModifiedBy>
  <cp:lastPrinted>2025-04-01T04:15:32Z</cp:lastPrinted>
  <dcterms:created xsi:type="dcterms:W3CDTF">2025-04-01T02:44:48Z</dcterms:created>
  <dcterms:modified xsi:type="dcterms:W3CDTF">2025-04-01T04:19:03Z</dcterms:modified>
</cp:coreProperties>
</file>