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alendar\"/>
    </mc:Choice>
  </mc:AlternateContent>
  <bookViews>
    <workbookView xWindow="0" yWindow="0" windowWidth="28800" windowHeight="12624"/>
  </bookViews>
  <sheets>
    <sheet name="Summary" sheetId="1" r:id="rId1"/>
    <sheet name="Tables" sheetId="2" r:id="rId2"/>
    <sheet name="Sheet3" sheetId="3" r:id="rId3"/>
  </sheets>
  <calcPr calcId="152511" calcMode="autoNoTable" iterate="1"/>
</workbook>
</file>

<file path=xl/calcChain.xml><?xml version="1.0" encoding="utf-8"?>
<calcChain xmlns="http://schemas.openxmlformats.org/spreadsheetml/2006/main">
  <c r="AR6" i="1" l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T5" i="1"/>
  <c r="AS5" i="1"/>
  <c r="AR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K5" i="1"/>
  <c r="AJ5" i="1"/>
  <c r="AI5" i="1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P14" i="2"/>
  <c r="EQ14" i="2"/>
  <c r="ER14" i="2"/>
  <c r="EP15" i="2"/>
  <c r="EQ15" i="2"/>
  <c r="ER15" i="2"/>
  <c r="EP16" i="2"/>
  <c r="EQ16" i="2"/>
  <c r="ER16" i="2"/>
  <c r="EP17" i="2"/>
  <c r="EQ17" i="2"/>
  <c r="ER17" i="2"/>
  <c r="EP18" i="2"/>
  <c r="EQ18" i="2"/>
  <c r="ER18" i="2"/>
  <c r="EP19" i="2"/>
  <c r="EQ19" i="2"/>
  <c r="ER19" i="2"/>
  <c r="EP20" i="2"/>
  <c r="EQ20" i="2"/>
  <c r="ER20" i="2"/>
  <c r="EP21" i="2"/>
  <c r="EQ21" i="2"/>
  <c r="ER21" i="2"/>
  <c r="EP22" i="2"/>
  <c r="EQ22" i="2"/>
  <c r="ER22" i="2"/>
  <c r="EP23" i="2"/>
  <c r="EQ23" i="2"/>
  <c r="ER23" i="2"/>
  <c r="EP24" i="2"/>
  <c r="EQ24" i="2"/>
  <c r="ER24" i="2"/>
  <c r="EP8" i="2"/>
  <c r="EQ8" i="2"/>
  <c r="ER8" i="2"/>
  <c r="EG9" i="2"/>
  <c r="EH9" i="2"/>
  <c r="EI9" i="2"/>
  <c r="EG10" i="2"/>
  <c r="EH10" i="2"/>
  <c r="EI10" i="2"/>
  <c r="EG11" i="2"/>
  <c r="EH11" i="2"/>
  <c r="EI11" i="2"/>
  <c r="EG12" i="2"/>
  <c r="EH12" i="2"/>
  <c r="EI12" i="2"/>
  <c r="EG13" i="2"/>
  <c r="EH13" i="2"/>
  <c r="EI13" i="2"/>
  <c r="EG14" i="2"/>
  <c r="EH14" i="2"/>
  <c r="EI14" i="2"/>
  <c r="EG15" i="2"/>
  <c r="EH15" i="2"/>
  <c r="EI15" i="2"/>
  <c r="EG16" i="2"/>
  <c r="EH16" i="2"/>
  <c r="EI16" i="2"/>
  <c r="EG17" i="2"/>
  <c r="EH17" i="2"/>
  <c r="EI17" i="2"/>
  <c r="EG18" i="2"/>
  <c r="EH18" i="2"/>
  <c r="EI18" i="2"/>
  <c r="EG19" i="2"/>
  <c r="EH19" i="2"/>
  <c r="EI19" i="2"/>
  <c r="EG20" i="2"/>
  <c r="EH20" i="2"/>
  <c r="EI20" i="2"/>
  <c r="EG21" i="2"/>
  <c r="EH21" i="2"/>
  <c r="EI21" i="2"/>
  <c r="EG22" i="2"/>
  <c r="EH22" i="2"/>
  <c r="EI22" i="2"/>
  <c r="EG23" i="2"/>
  <c r="EH23" i="2"/>
  <c r="EI23" i="2"/>
  <c r="EG24" i="2"/>
  <c r="EH24" i="2"/>
  <c r="EI24" i="2"/>
  <c r="EI8" i="2"/>
  <c r="EH8" i="2"/>
  <c r="EG8" i="2"/>
  <c r="EM9" i="2"/>
  <c r="EN9" i="2"/>
  <c r="EO9" i="2"/>
  <c r="EM10" i="2"/>
  <c r="EN10" i="2"/>
  <c r="EO10" i="2"/>
  <c r="EM11" i="2"/>
  <c r="EN11" i="2"/>
  <c r="EO11" i="2"/>
  <c r="EM12" i="2"/>
  <c r="EN12" i="2"/>
  <c r="EO12" i="2"/>
  <c r="EM13" i="2"/>
  <c r="EN13" i="2"/>
  <c r="EO13" i="2"/>
  <c r="EM14" i="2"/>
  <c r="EN14" i="2"/>
  <c r="EO14" i="2"/>
  <c r="EM15" i="2"/>
  <c r="EN15" i="2"/>
  <c r="EO15" i="2"/>
  <c r="EM16" i="2"/>
  <c r="EN16" i="2"/>
  <c r="EO16" i="2"/>
  <c r="EM17" i="2"/>
  <c r="EN17" i="2"/>
  <c r="EO17" i="2"/>
  <c r="EM18" i="2"/>
  <c r="EN18" i="2"/>
  <c r="EO18" i="2"/>
  <c r="EM19" i="2"/>
  <c r="EN19" i="2"/>
  <c r="EO19" i="2"/>
  <c r="EM20" i="2"/>
  <c r="EN20" i="2"/>
  <c r="EO20" i="2"/>
  <c r="EM21" i="2"/>
  <c r="EN21" i="2"/>
  <c r="EO21" i="2"/>
  <c r="EM22" i="2"/>
  <c r="EN22" i="2"/>
  <c r="EO22" i="2"/>
  <c r="EM23" i="2"/>
  <c r="EN23" i="2"/>
  <c r="EO23" i="2"/>
  <c r="EM24" i="2"/>
  <c r="EN24" i="2"/>
  <c r="EO24" i="2"/>
  <c r="EO8" i="2"/>
  <c r="EN8" i="2"/>
  <c r="EM8" i="2"/>
  <c r="EJ9" i="2"/>
  <c r="EK9" i="2"/>
  <c r="EL9" i="2"/>
  <c r="EJ10" i="2"/>
  <c r="EK10" i="2"/>
  <c r="EL10" i="2"/>
  <c r="EJ11" i="2"/>
  <c r="EK11" i="2"/>
  <c r="EL11" i="2"/>
  <c r="EJ12" i="2"/>
  <c r="EK12" i="2"/>
  <c r="EL12" i="2"/>
  <c r="EJ13" i="2"/>
  <c r="EK13" i="2"/>
  <c r="EL13" i="2"/>
  <c r="EJ14" i="2"/>
  <c r="EK14" i="2"/>
  <c r="EL14" i="2"/>
  <c r="EJ15" i="2"/>
  <c r="EK15" i="2"/>
  <c r="EL15" i="2"/>
  <c r="EJ16" i="2"/>
  <c r="EK16" i="2"/>
  <c r="EL16" i="2"/>
  <c r="EJ17" i="2"/>
  <c r="EK17" i="2"/>
  <c r="EL17" i="2"/>
  <c r="EJ18" i="2"/>
  <c r="EK18" i="2"/>
  <c r="EL18" i="2"/>
  <c r="EJ19" i="2"/>
  <c r="EK19" i="2"/>
  <c r="EL19" i="2"/>
  <c r="EJ20" i="2"/>
  <c r="EK20" i="2"/>
  <c r="EL20" i="2"/>
  <c r="EJ21" i="2"/>
  <c r="EK21" i="2"/>
  <c r="EL21" i="2"/>
  <c r="EJ22" i="2"/>
  <c r="EK22" i="2"/>
  <c r="EL22" i="2"/>
  <c r="EJ23" i="2"/>
  <c r="EK23" i="2"/>
  <c r="EL23" i="2"/>
  <c r="EJ24" i="2"/>
  <c r="EK24" i="2"/>
  <c r="EL24" i="2"/>
  <c r="EL8" i="2"/>
  <c r="EK8" i="2"/>
  <c r="EJ8" i="2"/>
  <c r="ED9" i="2"/>
  <c r="EE9" i="2"/>
  <c r="EF9" i="2"/>
  <c r="ED10" i="2"/>
  <c r="EE10" i="2"/>
  <c r="EF10" i="2"/>
  <c r="ED11" i="2"/>
  <c r="EE11" i="2"/>
  <c r="EF11" i="2"/>
  <c r="ED12" i="2"/>
  <c r="EE12" i="2"/>
  <c r="EF12" i="2"/>
  <c r="ED13" i="2"/>
  <c r="EE13" i="2"/>
  <c r="EF13" i="2"/>
  <c r="ED14" i="2"/>
  <c r="EE14" i="2"/>
  <c r="EF14" i="2"/>
  <c r="ED15" i="2"/>
  <c r="EE15" i="2"/>
  <c r="EF15" i="2"/>
  <c r="ED16" i="2"/>
  <c r="EE16" i="2"/>
  <c r="EF16" i="2"/>
  <c r="ED17" i="2"/>
  <c r="EE17" i="2"/>
  <c r="EF17" i="2"/>
  <c r="ED18" i="2"/>
  <c r="EE18" i="2"/>
  <c r="EF18" i="2"/>
  <c r="ED19" i="2"/>
  <c r="EE19" i="2"/>
  <c r="EF19" i="2"/>
  <c r="ED20" i="2"/>
  <c r="EE20" i="2"/>
  <c r="EF20" i="2"/>
  <c r="ED21" i="2"/>
  <c r="EE21" i="2"/>
  <c r="EF21" i="2"/>
  <c r="ED22" i="2"/>
  <c r="EE22" i="2"/>
  <c r="EF22" i="2"/>
  <c r="ED23" i="2"/>
  <c r="EE23" i="2"/>
  <c r="EF23" i="2"/>
  <c r="ED24" i="2"/>
  <c r="EE24" i="2"/>
  <c r="EF24" i="2"/>
  <c r="EF8" i="2"/>
  <c r="EE8" i="2"/>
  <c r="ED8" i="2"/>
  <c r="EB9" i="2"/>
  <c r="EC9" i="2"/>
  <c r="EB10" i="2"/>
  <c r="EC10" i="2"/>
  <c r="EB11" i="2"/>
  <c r="EC11" i="2"/>
  <c r="EB12" i="2"/>
  <c r="EC12" i="2"/>
  <c r="EB13" i="2"/>
  <c r="EC13" i="2"/>
  <c r="EB14" i="2"/>
  <c r="EC14" i="2"/>
  <c r="EB15" i="2"/>
  <c r="EC15" i="2"/>
  <c r="EB16" i="2"/>
  <c r="EC16" i="2"/>
  <c r="EB17" i="2"/>
  <c r="EC17" i="2"/>
  <c r="EB18" i="2"/>
  <c r="EC18" i="2"/>
  <c r="EB19" i="2"/>
  <c r="EC19" i="2"/>
  <c r="EB20" i="2"/>
  <c r="EC20" i="2"/>
  <c r="EB21" i="2"/>
  <c r="EC21" i="2"/>
  <c r="EB22" i="2"/>
  <c r="EC22" i="2"/>
  <c r="EB23" i="2"/>
  <c r="EC23" i="2"/>
  <c r="EB24" i="2"/>
  <c r="EC24" i="2"/>
  <c r="EC8" i="2"/>
  <c r="EB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8" i="2"/>
  <c r="S32" i="1"/>
  <c r="S33" i="1"/>
  <c r="S34" i="1"/>
  <c r="S35" i="1"/>
  <c r="S31" i="1"/>
  <c r="Q31" i="1"/>
  <c r="R31" i="1"/>
  <c r="T31" i="1"/>
  <c r="U31" i="1"/>
  <c r="V31" i="1"/>
  <c r="W31" i="1"/>
  <c r="X31" i="1"/>
  <c r="Y31" i="1"/>
  <c r="Q32" i="1"/>
  <c r="R32" i="1"/>
  <c r="T32" i="1"/>
  <c r="U32" i="1"/>
  <c r="V32" i="1"/>
  <c r="W32" i="1"/>
  <c r="X32" i="1"/>
  <c r="Y32" i="1"/>
  <c r="Q33" i="1"/>
  <c r="R33" i="1"/>
  <c r="T33" i="1"/>
  <c r="U33" i="1"/>
  <c r="V33" i="1"/>
  <c r="W33" i="1"/>
  <c r="X33" i="1"/>
  <c r="Y33" i="1"/>
  <c r="Q34" i="1"/>
  <c r="R34" i="1"/>
  <c r="T34" i="1"/>
  <c r="U34" i="1"/>
  <c r="V34" i="1"/>
  <c r="W34" i="1"/>
  <c r="X34" i="1"/>
  <c r="Y34" i="1"/>
  <c r="Q35" i="1"/>
  <c r="R35" i="1"/>
  <c r="T35" i="1"/>
  <c r="U35" i="1"/>
  <c r="V35" i="1"/>
  <c r="W35" i="1"/>
  <c r="X35" i="1"/>
  <c r="Y35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J42" i="1"/>
  <c r="I42" i="1"/>
  <c r="H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G42" i="1"/>
  <c r="F42" i="1"/>
  <c r="E42" i="1"/>
  <c r="AX5" i="2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D43" i="1"/>
  <c r="D44" i="1"/>
  <c r="D45" i="1"/>
  <c r="D46" i="1"/>
  <c r="D47" i="1"/>
  <c r="D48" i="1"/>
  <c r="D49" i="1"/>
  <c r="D42" i="1"/>
  <c r="C43" i="1"/>
  <c r="C44" i="1"/>
  <c r="C45" i="1"/>
  <c r="C46" i="1"/>
  <c r="C47" i="1"/>
  <c r="C48" i="1"/>
  <c r="C49" i="1"/>
  <c r="C42" i="1"/>
  <c r="B43" i="1"/>
  <c r="B44" i="1"/>
  <c r="B45" i="1"/>
  <c r="B46" i="1"/>
  <c r="B47" i="1"/>
  <c r="B48" i="1"/>
  <c r="B49" i="1"/>
  <c r="B42" i="1"/>
  <c r="O30" i="1" l="1"/>
  <c r="O31" i="1"/>
  <c r="O32" i="1"/>
  <c r="O33" i="1"/>
  <c r="O34" i="1"/>
  <c r="O35" i="1"/>
  <c r="O29" i="1"/>
  <c r="H30" i="1"/>
  <c r="I30" i="1"/>
  <c r="J30" i="1"/>
  <c r="K30" i="1"/>
  <c r="L30" i="1"/>
  <c r="M30" i="1"/>
  <c r="N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P35" i="1"/>
  <c r="P29" i="1"/>
  <c r="N29" i="1"/>
  <c r="M29" i="1"/>
  <c r="L29" i="1"/>
  <c r="K29" i="1"/>
  <c r="J29" i="1"/>
  <c r="I29" i="1"/>
  <c r="H29" i="1"/>
  <c r="B12" i="1"/>
  <c r="C12" i="1"/>
  <c r="D12" i="1"/>
  <c r="B13" i="1"/>
  <c r="C13" i="1"/>
  <c r="D13" i="1"/>
  <c r="B14" i="1"/>
  <c r="C14" i="1"/>
  <c r="D14" i="1"/>
  <c r="D11" i="1"/>
  <c r="C11" i="1"/>
  <c r="B11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X5" i="1"/>
  <c r="W5" i="1"/>
  <c r="V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U5" i="1"/>
  <c r="T5" i="1"/>
  <c r="S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R5" i="1"/>
  <c r="Q5" i="1"/>
  <c r="P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5" i="1"/>
  <c r="N5" i="1"/>
  <c r="M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L5" i="1"/>
  <c r="K5" i="1"/>
  <c r="J5" i="1"/>
</calcChain>
</file>

<file path=xl/sharedStrings.xml><?xml version="1.0" encoding="utf-8"?>
<sst xmlns="http://schemas.openxmlformats.org/spreadsheetml/2006/main" count="475" uniqueCount="37">
  <si>
    <t>Only CALLS</t>
  </si>
  <si>
    <t>Delta</t>
  </si>
  <si>
    <t>Opening on Nth day of the week</t>
  </si>
  <si>
    <t>%</t>
  </si>
  <si>
    <t>XIRR</t>
  </si>
  <si>
    <t>DD</t>
  </si>
  <si>
    <t>CAR/MDD</t>
  </si>
  <si>
    <t>For example -</t>
  </si>
  <si>
    <t>Day</t>
  </si>
  <si>
    <t>Friday</t>
  </si>
  <si>
    <t>Monday</t>
  </si>
  <si>
    <t>Tuesday</t>
  </si>
  <si>
    <t>Wednesday</t>
  </si>
  <si>
    <t>N</t>
  </si>
  <si>
    <t>Only Puts</t>
  </si>
  <si>
    <t>Calls</t>
  </si>
  <si>
    <t>Puts</t>
  </si>
  <si>
    <t>Thursday Roll Over</t>
  </si>
  <si>
    <t>CALLS</t>
  </si>
  <si>
    <t>PUTS</t>
  </si>
  <si>
    <t>CALL &amp; PUT COMBINED</t>
  </si>
  <si>
    <t>Calls &amp; Puts</t>
  </si>
  <si>
    <t>-</t>
  </si>
  <si>
    <t>Opening Nth Day (Except Thurday)</t>
  </si>
  <si>
    <t>Thursday Roll Over (Only)</t>
  </si>
  <si>
    <t>Opening Nth Day (Only)</t>
  </si>
  <si>
    <t>% Premium</t>
  </si>
  <si>
    <t>Monthly</t>
  </si>
  <si>
    <t>Month 1 - Month 2 Opening on Friday</t>
  </si>
  <si>
    <t>Calls+Puts</t>
  </si>
  <si>
    <t>1st - 3rd week</t>
  </si>
  <si>
    <t>1st - 4th Week</t>
  </si>
  <si>
    <t>2nd-3rd week</t>
  </si>
  <si>
    <t>2nd-4th week</t>
  </si>
  <si>
    <t>2nd - 3rd week</t>
  </si>
  <si>
    <t>2nd- 4th Week</t>
  </si>
  <si>
    <t>CE+PE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</si>
</sst>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_);\(0.0%\)"/>
    <numFmt numFmtId="165" formatCode="#,##0.000_);\(#,##0.000\);\-\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1" fillId="2" borderId="0" xfId="0" applyFont="1" applyFill="1" applyBorder="1"/>
    <xf numFmtId="165" fontId="0" fillId="3" borderId="0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3" borderId="1" xfId="0" applyNumberFormat="1" applyFont="1" applyFill="1" applyBorder="1"/>
    <xf numFmtId="0" fontId="1" fillId="2" borderId="2" xfId="0" applyFont="1" applyFill="1" applyBorder="1"/>
    <xf numFmtId="0" fontId="0" fillId="0" borderId="3" xfId="0" applyFont="1" applyBorder="1"/>
    <xf numFmtId="164" fontId="0" fillId="0" borderId="3" xfId="0" applyNumberFormat="1" applyFont="1" applyBorder="1"/>
    <xf numFmtId="165" fontId="0" fillId="0" borderId="3" xfId="0" applyNumberFormat="1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4" xfId="0" applyNumberFormat="1" applyBorder="1"/>
    <xf numFmtId="2" fontId="0" fillId="0" borderId="4" xfId="0" applyNumberFormat="1" applyBorder="1"/>
    <xf numFmtId="0" fontId="2" fillId="0" borderId="6" xfId="0" applyFont="1" applyBorder="1"/>
    <xf numFmtId="10" fontId="0" fillId="0" borderId="5" xfId="0" applyNumberFormat="1" applyBorder="1"/>
    <xf numFmtId="0" fontId="2" fillId="0" borderId="8" xfId="0" applyFont="1" applyBorder="1"/>
    <xf numFmtId="10" fontId="0" fillId="0" borderId="9" xfId="0" applyNumberFormat="1" applyBorder="1"/>
    <xf numFmtId="10" fontId="0" fillId="0" borderId="10" xfId="0" applyNumberFormat="1" applyBorder="1"/>
    <xf numFmtId="0" fontId="2" fillId="0" borderId="12" xfId="0" applyFont="1" applyBorder="1"/>
    <xf numFmtId="2" fontId="2" fillId="0" borderId="13" xfId="0" applyNumberFormat="1" applyFont="1" applyBorder="1"/>
    <xf numFmtId="0" fontId="2" fillId="0" borderId="13" xfId="0" applyFont="1" applyBorder="1"/>
    <xf numFmtId="0" fontId="2" fillId="0" borderId="14" xfId="0" applyFont="1" applyBorder="1"/>
    <xf numFmtId="2" fontId="0" fillId="0" borderId="15" xfId="0" applyNumberFormat="1" applyBorder="1"/>
    <xf numFmtId="10" fontId="0" fillId="0" borderId="16" xfId="0" applyNumberFormat="1" applyBorder="1"/>
    <xf numFmtId="2" fontId="0" fillId="0" borderId="17" xfId="0" applyNumberFormat="1" applyBorder="1"/>
    <xf numFmtId="10" fontId="0" fillId="0" borderId="17" xfId="0" applyNumberFormat="1" applyBorder="1"/>
    <xf numFmtId="2" fontId="0" fillId="0" borderId="18" xfId="0" applyNumberFormat="1" applyBorder="1"/>
    <xf numFmtId="0" fontId="0" fillId="0" borderId="6" xfId="0" applyBorder="1"/>
    <xf numFmtId="0" fontId="2" fillId="0" borderId="19" xfId="0" applyFont="1" applyBorder="1"/>
    <xf numFmtId="10" fontId="0" fillId="0" borderId="20" xfId="0" applyNumberFormat="1" applyBorder="1"/>
    <xf numFmtId="10" fontId="0" fillId="0" borderId="21" xfId="0" applyNumberFormat="1" applyBorder="1"/>
    <xf numFmtId="0" fontId="2" fillId="0" borderId="0" xfId="0" applyFont="1" applyBorder="1"/>
    <xf numFmtId="10" fontId="0" fillId="0" borderId="0" xfId="0" applyNumberFormat="1" applyBorder="1"/>
    <xf numFmtId="1" fontId="0" fillId="0" borderId="20" xfId="0" applyNumberFormat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3" xfId="0" applyFont="1" applyBorder="1" applyAlignment="1">
      <alignment horizontal="center"/>
    </xf>
    <xf numFmtId="165" fontId="0" fillId="0" borderId="20" xfId="0" applyNumberFormat="1" applyBorder="1"/>
    <xf numFmtId="0" fontId="0" fillId="0" borderId="20" xfId="0" applyNumberFormat="1" applyBorder="1"/>
    <xf numFmtId="164" fontId="0" fillId="0" borderId="20" xfId="0" applyNumberFormat="1" applyBorder="1"/>
    <xf numFmtId="0" fontId="2" fillId="0" borderId="24" xfId="0" applyFont="1" applyBorder="1" applyAlignment="1">
      <alignment horizontal="center"/>
    </xf>
    <xf numFmtId="11" fontId="0" fillId="0" borderId="0" xfId="0" applyNumberFormat="1"/>
    <xf numFmtId="0" fontId="0" fillId="0" borderId="0" xfId="0"/>
    <xf numFmtId="0" fontId="0" fillId="0" borderId="4" xfId="0" applyBorder="1"/>
    <xf numFmtId="0" fontId="0" fillId="0" borderId="6" xfId="0" applyBorder="1"/>
    <xf numFmtId="0" fontId="2" fillId="0" borderId="19" xfId="0" applyFont="1" applyBorder="1"/>
    <xf numFmtId="0" fontId="2" fillId="0" borderId="13" xfId="0" applyFont="1" applyBorder="1"/>
    <xf numFmtId="2" fontId="2" fillId="0" borderId="13" xfId="0" applyNumberFormat="1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10" fontId="0" fillId="0" borderId="20" xfId="0" applyNumberFormat="1" applyBorder="1"/>
    <xf numFmtId="165" fontId="0" fillId="0" borderId="20" xfId="0" applyNumberFormat="1" applyBorder="1"/>
    <xf numFmtId="0" fontId="0" fillId="0" borderId="0" xfId="0"/>
    <xf numFmtId="165" fontId="0" fillId="0" borderId="0" xfId="0" applyNumberFormat="1" applyBorder="1"/>
    <xf numFmtId="0" fontId="0" fillId="0" borderId="0" xfId="0"/>
    <xf numFmtId="0" fontId="0" fillId="0" borderId="4" xfId="0" applyBorder="1"/>
    <xf numFmtId="0" fontId="0" fillId="0" borderId="6" xfId="0" applyBorder="1"/>
    <xf numFmtId="0" fontId="2" fillId="0" borderId="19" xfId="0" applyFont="1" applyBorder="1"/>
    <xf numFmtId="0" fontId="2" fillId="0" borderId="13" xfId="0" applyFont="1" applyBorder="1"/>
    <xf numFmtId="2" fontId="2" fillId="0" borderId="13" xfId="0" applyNumberFormat="1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10" fontId="0" fillId="0" borderId="20" xfId="0" applyNumberFormat="1" applyBorder="1"/>
    <xf numFmtId="165" fontId="0" fillId="0" borderId="20" xfId="0" applyNumberFormat="1" applyBorder="1"/>
    <xf numFmtId="0" fontId="0" fillId="0" borderId="0" xfId="0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0" fillId="0" borderId="4" xfId="0" applyNumberFormat="1" applyBorder="1"/>
  </cellXfs>
  <cellStyles count="1">
    <cellStyle name="Normal" xfId="0" builtinId="0"/>
  </cellStyles>
  <dxfs count="39"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_);\(#,##0.000\);\-\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_);\(0.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_);\(0.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5" formatCode="#,##0.000_);\(#,##0.000\);\-\ "/>
    </dxf>
    <dxf>
      <numFmt numFmtId="164" formatCode="0.0%_);\(0.0%\)"/>
    </dxf>
    <dxf>
      <numFmt numFmtId="164" formatCode="0.0%_);\(0.0%\)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A10:D14" totalsRowShown="0">
  <autoFilter ref="A10:D14"/>
  <tableColumns count="4">
    <tableColumn id="1" name="Opening Nth Day (Except Thurday)" dataDxfId="38"/>
    <tableColumn id="2" name="XIRR" dataDxfId="37">
      <calculatedColumnFormula>AVERAGEIF(Table1[Opening on Nth day of the week],$A11,Table1[XIRR])</calculatedColumnFormula>
    </tableColumn>
    <tableColumn id="3" name="DD" dataDxfId="36">
      <calculatedColumnFormula>AVERAGEIF(Table1[Opening on Nth day of the week],$A11,Table1[DD])</calculatedColumnFormula>
    </tableColumn>
    <tableColumn id="4" name="CAR/MDD" dataDxfId="35">
      <calculatedColumnFormula>AVERAGEIF(Table1[Opening on Nth day of the week],$A11,Table1[CAR/MDD])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DN12:DR51" totalsRowShown="0">
  <autoFilter ref="DN12:DR51"/>
  <tableColumns count="5">
    <tableColumn id="1" name="Delta"/>
    <tableColumn id="2" name="%"/>
    <tableColumn id="3" name="XIRR"/>
    <tableColumn id="4" name="DD"/>
    <tableColumn id="5" name="CAR/MD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DH12:DL51" totalsRowShown="0">
  <autoFilter ref="DH12:DL51"/>
  <tableColumns count="5">
    <tableColumn id="1" name="Delta"/>
    <tableColumn id="2" name="%"/>
    <tableColumn id="3" name="XIRR"/>
    <tableColumn id="4" name="DD"/>
    <tableColumn id="5" name="CAR/MD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CV12:CZ51" totalsRowShown="0">
  <autoFilter ref="CV12:CZ51"/>
  <tableColumns count="5">
    <tableColumn id="1" name="Delta"/>
    <tableColumn id="2" name="%"/>
    <tableColumn id="3" name="XIRR"/>
    <tableColumn id="4" name="DD"/>
    <tableColumn id="5" name="CAR/MD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8" name="Table18" displayName="Table18" ref="CP12:CT71" totalsRowShown="0">
  <autoFilter ref="CP12:CT71"/>
  <tableColumns count="5">
    <tableColumn id="1" name="Delta"/>
    <tableColumn id="2" name="%"/>
    <tableColumn id="3" name="XIRR"/>
    <tableColumn id="4" name="DD"/>
    <tableColumn id="5" name="CAR/MD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9" name="Table19" displayName="Table19" ref="CJ12:CN97" totalsRowShown="0">
  <autoFilter ref="CJ12:CN97"/>
  <tableColumns count="5">
    <tableColumn id="1" name="Delta"/>
    <tableColumn id="2" name="%"/>
    <tableColumn id="3" name="XIRR"/>
    <tableColumn id="4" name="DD"/>
    <tableColumn id="5" name="CAR/MD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0" name="Table20" displayName="Table20" ref="CB12:CF97" totalsRowShown="0">
  <autoFilter ref="CB12:CF97"/>
  <tableColumns count="5">
    <tableColumn id="1" name="Delta"/>
    <tableColumn id="2" name="XIRR" dataDxfId="11"/>
    <tableColumn id="3" name="DD" dataDxfId="10"/>
    <tableColumn id="4" name="CAR/MDD" dataDxfId="9"/>
    <tableColumn id="5" name="%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Table21" displayName="Table21" ref="BP12:BT97" totalsRowShown="0">
  <autoFilter ref="BP12:BT97"/>
  <tableColumns count="5">
    <tableColumn id="1" name="Delta"/>
    <tableColumn id="2" name="XIRR" dataDxfId="8"/>
    <tableColumn id="3" name="DD" dataDxfId="7"/>
    <tableColumn id="4" name="CAR/MDD" dataDxfId="6"/>
    <tableColumn id="5" name="%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2" name="Table22" displayName="Table22" ref="DB12:DF51" totalsRowShown="0">
  <autoFilter ref="DB12:DF51"/>
  <tableColumns count="5">
    <tableColumn id="1" name="Delta"/>
    <tableColumn id="2" name="XIRR" dataDxfId="2"/>
    <tableColumn id="3" name="DD" dataDxfId="1"/>
    <tableColumn id="4" name="CAR/MDD" dataDxfId="0"/>
    <tableColumn id="5" name="%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Table23" displayName="Table23" ref="DT12:DX46" totalsRowShown="0">
  <autoFilter ref="DT12:DX46"/>
  <tableColumns count="5">
    <tableColumn id="1" name="Delta"/>
    <tableColumn id="2" name="XIRR" dataDxfId="5"/>
    <tableColumn id="3" name="DD" dataDxfId="4"/>
    <tableColumn id="4" name="CAR/MDD" dataDxfId="3"/>
    <tableColumn id="5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3:F353" totalsRowShown="0">
  <autoFilter ref="A13:F353"/>
  <tableColumns count="6">
    <tableColumn id="1" name="Delta"/>
    <tableColumn id="2" name="Opening on Nth day of the week"/>
    <tableColumn id="3" name="%"/>
    <tableColumn id="4" name="XIRR" dataDxfId="34"/>
    <tableColumn id="5" name="DD" dataDxfId="33"/>
    <tableColumn id="6" name="CAR/MDD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I13:N353" totalsRowShown="0" headerRowDxfId="31" dataDxfId="29" headerRowBorderDxfId="30" tableBorderDxfId="28" totalsRowBorderDxfId="27">
  <autoFilter ref="I13:N353"/>
  <tableColumns count="6">
    <tableColumn id="1" name="Delta" dataDxfId="26"/>
    <tableColumn id="2" name="N" dataDxfId="25"/>
    <tableColumn id="3" name="%" dataDxfId="24"/>
    <tableColumn id="4" name="XIRR" dataDxfId="23"/>
    <tableColumn id="5" name="DD" dataDxfId="22"/>
    <tableColumn id="6" name="CAR/MDD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Q12:U131" totalsRowShown="0">
  <autoFilter ref="Q12:U131"/>
  <tableColumns count="5">
    <tableColumn id="1" name="Delta"/>
    <tableColumn id="2" name="%"/>
    <tableColumn id="3" name="XIRR" dataDxfId="20"/>
    <tableColumn id="4" name="DD" dataDxfId="19"/>
    <tableColumn id="5" name="CAR/MDD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W12:AA131" totalsRowShown="0">
  <autoFilter ref="W12:AA131"/>
  <tableColumns count="5">
    <tableColumn id="1" name="Delta"/>
    <tableColumn id="2" name="%"/>
    <tableColumn id="3" name="XIRR" dataDxfId="17"/>
    <tableColumn id="4" name="DD" dataDxfId="16"/>
    <tableColumn id="5" name="CAR/MDD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C12:AG131" totalsRowShown="0">
  <autoFilter ref="AC12:AG131"/>
  <tableColumns count="5">
    <tableColumn id="1" name="Delta"/>
    <tableColumn id="2" name="%"/>
    <tableColumn id="3" name="XIRR" dataDxfId="14"/>
    <tableColumn id="4" name="DD" dataDxfId="13"/>
    <tableColumn id="5" name="CAR/MDD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J12:AO97" totalsRowShown="0">
  <autoFilter ref="AJ12:AO97"/>
  <sortState ref="AJ13:AO97">
    <sortCondition descending="1" ref="AO12:AO97"/>
  </sortState>
  <tableColumns count="6">
    <tableColumn id="1" name="Delta"/>
    <tableColumn id="2" name="N"/>
    <tableColumn id="3" name="%"/>
    <tableColumn id="4" name="XIRR"/>
    <tableColumn id="5" name="DD"/>
    <tableColumn id="6" name="CAR/MD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P12:AU97" totalsRowShown="0">
  <autoFilter ref="AP12:AU97"/>
  <sortState ref="AP13:AU97">
    <sortCondition descending="1" ref="AU12:AU97"/>
  </sortState>
  <tableColumns count="6">
    <tableColumn id="1" name="Delta"/>
    <tableColumn id="2" name="N"/>
    <tableColumn id="3" name="%"/>
    <tableColumn id="4" name="XIRR"/>
    <tableColumn id="5" name="DD"/>
    <tableColumn id="6" name="CAR/MD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V12:BA97" totalsRowShown="0">
  <autoFilter ref="AV12:BA97"/>
  <sortState ref="AV13:BA97">
    <sortCondition ref="AV12:AV97"/>
  </sortState>
  <tableColumns count="6">
    <tableColumn id="1" name="Delta"/>
    <tableColumn id="2" name="N"/>
    <tableColumn id="3" name="%"/>
    <tableColumn id="4" name="XIRR"/>
    <tableColumn id="5" name="DD"/>
    <tableColumn id="6" name="CAR/M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"/>
  <sheetViews>
    <sheetView tabSelected="1" workbookViewId="0"/>
  </sheetViews>
  <sheetFormatPr defaultRowHeight="14.4" x14ac:dyDescent="0.3"/>
  <cols>
    <col min="1" max="1" width="32.88671875" bestFit="1" customWidth="1"/>
    <col min="2" max="2" width="7.109375" bestFit="1" customWidth="1"/>
    <col min="3" max="3" width="6.6640625" customWidth="1"/>
    <col min="4" max="4" width="11.77734375" bestFit="1" customWidth="1"/>
    <col min="5" max="5" width="6" bestFit="1" customWidth="1"/>
    <col min="6" max="6" width="7.6640625" bestFit="1" customWidth="1"/>
    <col min="7" max="7" width="9.5546875" bestFit="1" customWidth="1"/>
    <col min="8" max="8" width="6" customWidth="1"/>
    <col min="9" max="9" width="7.6640625" bestFit="1" customWidth="1"/>
    <col min="10" max="10" width="9.5546875" bestFit="1" customWidth="1"/>
    <col min="11" max="11" width="7.6640625" bestFit="1" customWidth="1"/>
    <col min="12" max="13" width="9.5546875" bestFit="1" customWidth="1"/>
    <col min="14" max="14" width="7.6640625" bestFit="1" customWidth="1"/>
    <col min="15" max="16" width="9.5546875" bestFit="1" customWidth="1"/>
    <col min="17" max="17" width="7.33203125" bestFit="1" customWidth="1"/>
    <col min="18" max="19" width="9.5546875" bestFit="1" customWidth="1"/>
    <col min="20" max="20" width="7.6640625" bestFit="1" customWidth="1"/>
    <col min="21" max="22" width="9.5546875" bestFit="1" customWidth="1"/>
    <col min="23" max="23" width="7.33203125" bestFit="1" customWidth="1"/>
    <col min="24" max="25" width="9.5546875" bestFit="1" customWidth="1"/>
    <col min="26" max="26" width="6.77734375" bestFit="1" customWidth="1"/>
    <col min="27" max="27" width="11.109375" bestFit="1" customWidth="1"/>
    <col min="29" max="29" width="7.21875" bestFit="1" customWidth="1"/>
    <col min="30" max="30" width="6.77734375" bestFit="1" customWidth="1"/>
    <col min="31" max="31" width="6.6640625" bestFit="1" customWidth="1"/>
    <col min="32" max="32" width="6.77734375" bestFit="1" customWidth="1"/>
    <col min="33" max="33" width="11.109375" bestFit="1" customWidth="1"/>
    <col min="41" max="47" width="8.88671875" style="75"/>
  </cols>
  <sheetData>
    <row r="1" spans="1:70" x14ac:dyDescent="0.3">
      <c r="D1" s="21"/>
      <c r="E1" s="21"/>
      <c r="F1" s="21"/>
    </row>
    <row r="2" spans="1:70" x14ac:dyDescent="0.3">
      <c r="D2" s="21"/>
      <c r="E2" s="21"/>
      <c r="F2" s="21"/>
      <c r="I2" s="20"/>
      <c r="J2" s="50" t="s">
        <v>23</v>
      </c>
      <c r="K2" s="47"/>
      <c r="L2" s="47"/>
      <c r="M2" s="47"/>
      <c r="N2" s="47"/>
      <c r="O2" s="47"/>
      <c r="P2" s="47" t="s">
        <v>24</v>
      </c>
      <c r="Q2" s="47"/>
      <c r="R2" s="47"/>
      <c r="S2" s="47"/>
      <c r="T2" s="47"/>
      <c r="U2" s="47"/>
      <c r="V2" s="47"/>
      <c r="W2" s="47"/>
      <c r="X2" s="47"/>
      <c r="AB2" s="61"/>
      <c r="AC2" s="55" t="s">
        <v>30</v>
      </c>
      <c r="AD2" s="55"/>
      <c r="AE2" s="55"/>
      <c r="AF2" s="55"/>
      <c r="AG2" s="55"/>
      <c r="AH2" s="55"/>
      <c r="AI2" s="55"/>
      <c r="AJ2" s="55"/>
      <c r="AK2" s="55"/>
      <c r="AL2" s="55" t="s">
        <v>31</v>
      </c>
      <c r="AM2" s="55"/>
      <c r="AN2" s="55"/>
      <c r="AO2" s="55"/>
      <c r="AP2" s="55"/>
      <c r="AQ2" s="55"/>
      <c r="AR2" s="55"/>
      <c r="AS2" s="55"/>
      <c r="AT2" s="55"/>
      <c r="AU2" s="19"/>
      <c r="AV2" s="19"/>
      <c r="AW2" s="19"/>
      <c r="AX2" s="19"/>
      <c r="AY2" s="19"/>
      <c r="AZ2" s="19"/>
      <c r="BA2" s="19"/>
      <c r="BB2" s="21"/>
    </row>
    <row r="3" spans="1:70" ht="15" thickBot="1" x14ac:dyDescent="0.35">
      <c r="D3" s="21"/>
      <c r="E3" s="21"/>
      <c r="F3" s="21"/>
      <c r="I3" s="20"/>
      <c r="J3" s="48" t="s">
        <v>15</v>
      </c>
      <c r="K3" s="49"/>
      <c r="L3" s="49"/>
      <c r="M3" s="49" t="s">
        <v>16</v>
      </c>
      <c r="N3" s="49"/>
      <c r="O3" s="49"/>
      <c r="P3" s="48" t="s">
        <v>15</v>
      </c>
      <c r="Q3" s="49"/>
      <c r="R3" s="49"/>
      <c r="S3" s="49" t="s">
        <v>16</v>
      </c>
      <c r="T3" s="49"/>
      <c r="U3" s="49"/>
      <c r="V3" s="49" t="s">
        <v>21</v>
      </c>
      <c r="W3" s="49"/>
      <c r="X3" s="49"/>
      <c r="AB3" s="62"/>
      <c r="AC3" s="48" t="s">
        <v>15</v>
      </c>
      <c r="AD3" s="49"/>
      <c r="AE3" s="49"/>
      <c r="AF3" s="49" t="s">
        <v>16</v>
      </c>
      <c r="AG3" s="49"/>
      <c r="AH3" s="49"/>
      <c r="AI3" s="88" t="s">
        <v>36</v>
      </c>
      <c r="AJ3" s="89"/>
      <c r="AK3" s="90"/>
      <c r="AL3" s="48" t="s">
        <v>15</v>
      </c>
      <c r="AM3" s="49"/>
      <c r="AN3" s="49"/>
      <c r="AO3" s="49" t="s">
        <v>16</v>
      </c>
      <c r="AP3" s="49"/>
      <c r="AQ3" s="49"/>
      <c r="AR3" s="88" t="s">
        <v>36</v>
      </c>
      <c r="AS3" s="89"/>
      <c r="AT3" s="90"/>
      <c r="AU3" s="19"/>
      <c r="AV3" s="19"/>
      <c r="AW3" s="19"/>
      <c r="AX3" s="19"/>
      <c r="AY3" s="21"/>
      <c r="AZ3" s="75"/>
      <c r="BA3" s="55" t="s">
        <v>34</v>
      </c>
      <c r="BB3" s="55"/>
      <c r="BC3" s="55"/>
      <c r="BD3" s="55"/>
      <c r="BE3" s="55"/>
      <c r="BF3" s="55"/>
      <c r="BG3" s="55"/>
      <c r="BH3" s="55"/>
      <c r="BI3" s="55"/>
      <c r="BJ3" s="55" t="s">
        <v>35</v>
      </c>
      <c r="BK3" s="55"/>
      <c r="BL3" s="55"/>
      <c r="BM3" s="55"/>
      <c r="BN3" s="55"/>
      <c r="BO3" s="55"/>
      <c r="BP3" s="55"/>
      <c r="BQ3" s="55"/>
      <c r="BR3" s="55"/>
    </row>
    <row r="4" spans="1:70" ht="15" thickBot="1" x14ac:dyDescent="0.35">
      <c r="D4" s="21"/>
      <c r="E4" s="21"/>
      <c r="F4" s="21"/>
      <c r="I4" s="40"/>
      <c r="J4" s="41" t="s">
        <v>4</v>
      </c>
      <c r="K4" s="33" t="s">
        <v>5</v>
      </c>
      <c r="L4" s="32" t="s">
        <v>6</v>
      </c>
      <c r="M4" s="33" t="s">
        <v>4</v>
      </c>
      <c r="N4" s="33" t="s">
        <v>5</v>
      </c>
      <c r="O4" s="34" t="s">
        <v>6</v>
      </c>
      <c r="P4" s="28" t="s">
        <v>4</v>
      </c>
      <c r="Q4" s="31" t="s">
        <v>5</v>
      </c>
      <c r="R4" s="32" t="s">
        <v>6</v>
      </c>
      <c r="S4" s="33" t="s">
        <v>4</v>
      </c>
      <c r="T4" s="33" t="s">
        <v>5</v>
      </c>
      <c r="U4" s="33" t="s">
        <v>6</v>
      </c>
      <c r="V4" s="33" t="s">
        <v>4</v>
      </c>
      <c r="W4" s="33" t="s">
        <v>5</v>
      </c>
      <c r="X4" s="34" t="s">
        <v>6</v>
      </c>
      <c r="AB4" s="63"/>
      <c r="AC4" s="64" t="s">
        <v>4</v>
      </c>
      <c r="AD4" s="65" t="s">
        <v>5</v>
      </c>
      <c r="AE4" s="66" t="s">
        <v>6</v>
      </c>
      <c r="AF4" s="65" t="s">
        <v>4</v>
      </c>
      <c r="AG4" s="65" t="s">
        <v>5</v>
      </c>
      <c r="AH4" s="67" t="s">
        <v>6</v>
      </c>
      <c r="AI4" s="79" t="s">
        <v>4</v>
      </c>
      <c r="AJ4" s="79" t="s">
        <v>5</v>
      </c>
      <c r="AK4" s="81" t="s">
        <v>6</v>
      </c>
      <c r="AL4" s="68" t="s">
        <v>4</v>
      </c>
      <c r="AM4" s="69" t="s">
        <v>5</v>
      </c>
      <c r="AN4" s="66" t="s">
        <v>6</v>
      </c>
      <c r="AO4" s="65" t="s">
        <v>4</v>
      </c>
      <c r="AP4" s="65" t="s">
        <v>5</v>
      </c>
      <c r="AQ4" s="65" t="s">
        <v>6</v>
      </c>
      <c r="AR4" s="79" t="s">
        <v>4</v>
      </c>
      <c r="AS4" s="79" t="s">
        <v>5</v>
      </c>
      <c r="AT4" s="81" t="s">
        <v>6</v>
      </c>
      <c r="AU4" s="44"/>
      <c r="AV4" s="44"/>
      <c r="AW4" s="44"/>
      <c r="AX4" s="44"/>
      <c r="AY4" s="21"/>
      <c r="AZ4" s="76"/>
      <c r="BA4" s="48" t="s">
        <v>15</v>
      </c>
      <c r="BB4" s="49"/>
      <c r="BC4" s="49"/>
      <c r="BD4" s="49" t="s">
        <v>16</v>
      </c>
      <c r="BE4" s="49"/>
      <c r="BF4" s="49"/>
      <c r="BG4" s="88" t="s">
        <v>36</v>
      </c>
      <c r="BH4" s="89"/>
      <c r="BI4" s="90"/>
      <c r="BJ4" s="48" t="s">
        <v>15</v>
      </c>
      <c r="BK4" s="49"/>
      <c r="BL4" s="49"/>
      <c r="BM4" s="49" t="s">
        <v>16</v>
      </c>
      <c r="BN4" s="49"/>
      <c r="BO4" s="49"/>
      <c r="BP4" s="88" t="s">
        <v>36</v>
      </c>
      <c r="BQ4" s="89"/>
      <c r="BR4" s="90"/>
    </row>
    <row r="5" spans="1:70" x14ac:dyDescent="0.3">
      <c r="D5" s="21"/>
      <c r="E5" s="21"/>
      <c r="F5" s="21"/>
      <c r="I5" s="26">
        <v>15</v>
      </c>
      <c r="J5" s="42">
        <f>AVERAGEIF(Table1[Delta],$I5,Table1[XIRR])</f>
        <v>1.1848197447707549E-2</v>
      </c>
      <c r="K5" s="24">
        <f>AVERAGEIF(Table1[Delta],$I5,Table1[DD])</f>
        <v>-5.1236154064229135E-2</v>
      </c>
      <c r="L5" s="25">
        <f>AVERAGEIF(Table1[Delta],$I5,Table1[CAR/MDD])</f>
        <v>0.40757844827969292</v>
      </c>
      <c r="M5" s="24">
        <f>AVERAGEIF(Table2[Delta],$I5,Table2[XIRR])</f>
        <v>-1.4058339497892914E-2</v>
      </c>
      <c r="N5" s="24">
        <f>AVERAGEIF(Table2[Delta],$I5,Table2[DD])</f>
        <v>-0.10431611933122223</v>
      </c>
      <c r="O5" s="35">
        <f>AVERAGEIF(Table2[Delta],$I5,Table2[CAR/MDD])</f>
        <v>-1.0270850692027281E-2</v>
      </c>
      <c r="P5" s="29">
        <f>AVERAGEIF(Table4[Delta],$I5,Table4[XIRR])</f>
        <v>4.33745099973833E-2</v>
      </c>
      <c r="Q5" s="27">
        <f>AVERAGEIF(Table4[Delta],$I5,Table4[DD])</f>
        <v>-3.7005390336162514E-2</v>
      </c>
      <c r="R5" s="25">
        <f>AVERAGEIF(Table4[Delta],$I5,Table4[CAR/MDD])</f>
        <v>1.3876196021455198</v>
      </c>
      <c r="S5" s="24">
        <f>AVERAGEIF(Table5[Delta],$I5,Table5[XIRR])</f>
        <v>-3.0759275021000772E-3</v>
      </c>
      <c r="T5" s="24">
        <f>AVERAGEIF(Table5[Delta],$I5,Table5[DD])</f>
        <v>-9.2845102036434715E-2</v>
      </c>
      <c r="U5" s="25">
        <f>AVERAGEIF(Table5[Delta],$I5,Table5[CAR/MDD])</f>
        <v>1.810168760738087E-2</v>
      </c>
      <c r="V5" s="24">
        <f>AVERAGEIF(Table6[Delta],$I5,Table6[XIRR])</f>
        <v>4.0569107193677213E-2</v>
      </c>
      <c r="W5" s="24">
        <f>AVERAGEIF(Table6[Delta],$I5,Table6[DD])</f>
        <v>-8.1069100422112045E-2</v>
      </c>
      <c r="X5" s="35">
        <f>AVERAGEIF(Table6[Delta],$I5,Table6[CAR/MDD])</f>
        <v>0.67653316252846374</v>
      </c>
      <c r="AB5" s="70">
        <v>15</v>
      </c>
      <c r="AC5" s="71">
        <v>3.029672606079532E-2</v>
      </c>
      <c r="AD5" s="71">
        <v>-4.4601915511544639E-2</v>
      </c>
      <c r="AE5" s="72">
        <v>0.67927511725204837</v>
      </c>
      <c r="AF5" s="71">
        <v>6.0539808821046563E-3</v>
      </c>
      <c r="AG5" s="71">
        <v>-5.7568713237704558E-2</v>
      </c>
      <c r="AH5" s="72">
        <v>0.12652603880339702</v>
      </c>
      <c r="AI5" s="24">
        <f>AVERAGEIF(Table21[Delta],$AB5,Table21[XIRR])</f>
        <v>3.5725967852695842E-2</v>
      </c>
      <c r="AJ5" s="24">
        <f>AVERAGEIF(Table21[Delta],$AB5,Table21[DD])</f>
        <v>-6.3815595006259176E-2</v>
      </c>
      <c r="AK5" s="91">
        <f>AVERAGEIF(Table21[Delta],$AB5,Table21[CAR/MDD])</f>
        <v>0.56884814583623</v>
      </c>
      <c r="AL5" s="71">
        <v>2.0315362939765956E-2</v>
      </c>
      <c r="AM5" s="71">
        <v>-5.7543899481223224E-2</v>
      </c>
      <c r="AN5" s="72">
        <v>0.36254408845050379</v>
      </c>
      <c r="AO5" s="71">
        <v>-1.3151336158101332E-2</v>
      </c>
      <c r="AP5" s="71">
        <v>-8.7131184722526206E-2</v>
      </c>
      <c r="AQ5" s="72">
        <v>-0.13393966117418454</v>
      </c>
      <c r="AR5" s="24">
        <f>AVERAGEIF(Table20[Delta],$AB5,Table20[XIRR])</f>
        <v>8.0713355233367583E-3</v>
      </c>
      <c r="AS5" s="24">
        <f>AVERAGEIF(Table20[Delta],$AB5,Table20[DD])</f>
        <v>-9.207752750100176E-2</v>
      </c>
      <c r="AT5" s="91">
        <f>AVERAGEIF(Table20[Delta],$AB5,Table20[CAR/MDD])</f>
        <v>0.10859668433559841</v>
      </c>
      <c r="AU5" s="74"/>
      <c r="AV5" s="74"/>
      <c r="AW5" s="74"/>
      <c r="AX5" s="74"/>
      <c r="AY5" s="21"/>
      <c r="AZ5" s="77"/>
      <c r="BA5" s="78" t="s">
        <v>4</v>
      </c>
      <c r="BB5" s="79" t="s">
        <v>5</v>
      </c>
      <c r="BC5" s="80" t="s">
        <v>6</v>
      </c>
      <c r="BD5" s="79" t="s">
        <v>4</v>
      </c>
      <c r="BE5" s="79" t="s">
        <v>5</v>
      </c>
      <c r="BF5" s="81" t="s">
        <v>6</v>
      </c>
      <c r="BG5" s="79" t="s">
        <v>4</v>
      </c>
      <c r="BH5" s="79" t="s">
        <v>5</v>
      </c>
      <c r="BI5" s="81" t="s">
        <v>6</v>
      </c>
      <c r="BJ5" s="82" t="s">
        <v>4</v>
      </c>
      <c r="BK5" s="83" t="s">
        <v>5</v>
      </c>
      <c r="BL5" s="80" t="s">
        <v>6</v>
      </c>
      <c r="BM5" s="79" t="s">
        <v>4</v>
      </c>
      <c r="BN5" s="79" t="s">
        <v>5</v>
      </c>
      <c r="BO5" s="79" t="s">
        <v>6</v>
      </c>
      <c r="BP5" s="79" t="s">
        <v>4</v>
      </c>
      <c r="BQ5" s="79" t="s">
        <v>5</v>
      </c>
      <c r="BR5" s="81" t="s">
        <v>6</v>
      </c>
    </row>
    <row r="6" spans="1:70" x14ac:dyDescent="0.3">
      <c r="D6" s="21"/>
      <c r="E6" s="21"/>
      <c r="F6" s="21"/>
      <c r="I6" s="26">
        <v>20</v>
      </c>
      <c r="J6" s="42">
        <f>AVERAGEIF(Table1[Delta],$I6,Table1[XIRR])</f>
        <v>1.3623503689644023E-2</v>
      </c>
      <c r="K6" s="24">
        <f>AVERAGEIF(Table1[Delta],$I6,Table1[DD])</f>
        <v>-5.6011386088013204E-2</v>
      </c>
      <c r="L6" s="25">
        <f>AVERAGEIF(Table1[Delta],$I6,Table1[CAR/MDD])</f>
        <v>0.55395541826696881</v>
      </c>
      <c r="M6" s="24">
        <f>AVERAGEIF(Table2[Delta],$I6,Table2[XIRR])</f>
        <v>-1.1473670071447796E-2</v>
      </c>
      <c r="N6" s="24">
        <f>AVERAGEIF(Table2[Delta],$I6,Table2[DD])</f>
        <v>-0.10484624568746212</v>
      </c>
      <c r="O6" s="35">
        <f>AVERAGEIF(Table2[Delta],$I6,Table2[CAR/MDD])</f>
        <v>6.3170556415878014E-3</v>
      </c>
      <c r="P6" s="29">
        <f>AVERAGEIF(Table4[Delta],$I6,Table4[XIRR])</f>
        <v>5.3487968702719803E-2</v>
      </c>
      <c r="Q6" s="27">
        <f>AVERAGEIF(Table4[Delta],$I6,Table4[DD])</f>
        <v>-4.2839219555622907E-2</v>
      </c>
      <c r="R6" s="25">
        <f>AVERAGEIF(Table4[Delta],$I6,Table4[CAR/MDD])</f>
        <v>1.4309493385562313</v>
      </c>
      <c r="S6" s="24">
        <f>AVERAGEIF(Table5[Delta],$I6,Table5[XIRR])</f>
        <v>1.3947138671117945E-2</v>
      </c>
      <c r="T6" s="24">
        <f>AVERAGEIF(Table5[Delta],$I6,Table5[DD])</f>
        <v>-8.3023921969211587E-2</v>
      </c>
      <c r="U6" s="25">
        <f>AVERAGEIF(Table5[Delta],$I6,Table5[CAR/MDD])</f>
        <v>0.21749092998567823</v>
      </c>
      <c r="V6" s="24">
        <f>AVERAGEIF(Table6[Delta],$I6,Table6[XIRR])</f>
        <v>6.4834730857280573E-2</v>
      </c>
      <c r="W6" s="24">
        <f>AVERAGEIF(Table6[Delta],$I6,Table6[DD])</f>
        <v>-8.2092806607250574E-2</v>
      </c>
      <c r="X6" s="35">
        <f>AVERAGEIF(Table6[Delta],$I6,Table6[CAR/MDD])</f>
        <v>1.0427499766789976</v>
      </c>
      <c r="AB6" s="70">
        <v>20</v>
      </c>
      <c r="AC6" s="71">
        <v>3.6350269593411998E-2</v>
      </c>
      <c r="AD6" s="71">
        <v>-4.7371920584310598E-2</v>
      </c>
      <c r="AE6" s="72">
        <v>0.76901401932823465</v>
      </c>
      <c r="AF6" s="71">
        <v>1.5439392025475571E-2</v>
      </c>
      <c r="AG6" s="71">
        <v>-7.2174431127767266E-2</v>
      </c>
      <c r="AH6" s="72">
        <v>0.21436445803056192</v>
      </c>
      <c r="AI6" s="24">
        <f>AVERAGEIF(Table21[Delta],$AB6,Table21[XIRR])</f>
        <v>4.9956667370929859E-2</v>
      </c>
      <c r="AJ6" s="24">
        <f>AVERAGEIF(Table21[Delta],$AB6,Table21[DD])</f>
        <v>-7.787237283782486E-2</v>
      </c>
      <c r="AK6" s="91">
        <f>AVERAGEIF(Table21[Delta],$AB6,Table21[CAR/MDD])</f>
        <v>0.64878812757365267</v>
      </c>
      <c r="AL6" s="71">
        <v>2.5813091586852861E-2</v>
      </c>
      <c r="AM6" s="71">
        <v>-5.8517224674957534E-2</v>
      </c>
      <c r="AN6" s="72">
        <v>0.4461841414323236</v>
      </c>
      <c r="AO6" s="71">
        <v>-1.171185395816866E-3</v>
      </c>
      <c r="AP6" s="71">
        <v>-7.9430284893760542E-2</v>
      </c>
      <c r="AQ6" s="72">
        <v>-9.149382693617444E-3</v>
      </c>
      <c r="AR6" s="24">
        <f>AVERAGEIF(Table20[Delta],$AB6,Table20[XIRR])</f>
        <v>2.4739044512519858E-2</v>
      </c>
      <c r="AS6" s="24">
        <f>AVERAGEIF(Table20[Delta],$AB6,Table20[DD])</f>
        <v>-9.5512140474979398E-2</v>
      </c>
      <c r="AT6" s="91">
        <f>AVERAGEIF(Table20[Delta],$AB6,Table20[CAR/MDD])</f>
        <v>0.27561692234662505</v>
      </c>
      <c r="AU6" s="74"/>
      <c r="AV6" s="74"/>
      <c r="AW6" s="74"/>
      <c r="AX6" s="74"/>
      <c r="AY6" s="21"/>
      <c r="AZ6" s="84">
        <v>15</v>
      </c>
      <c r="BA6" s="85" t="s">
        <v>22</v>
      </c>
      <c r="BB6" s="85" t="s">
        <v>22</v>
      </c>
      <c r="BC6" s="85" t="s">
        <v>22</v>
      </c>
      <c r="BD6" s="85" t="s">
        <v>22</v>
      </c>
      <c r="BE6" s="85" t="s">
        <v>22</v>
      </c>
      <c r="BF6" s="85" t="s">
        <v>22</v>
      </c>
      <c r="BG6" s="85" t="s">
        <v>22</v>
      </c>
      <c r="BH6" s="85" t="s">
        <v>22</v>
      </c>
      <c r="BI6" s="85" t="s">
        <v>22</v>
      </c>
      <c r="BJ6" s="85" t="s">
        <v>22</v>
      </c>
      <c r="BK6" s="85" t="s">
        <v>22</v>
      </c>
      <c r="BL6" s="85" t="s">
        <v>22</v>
      </c>
      <c r="BM6" s="85" t="s">
        <v>22</v>
      </c>
      <c r="BN6" s="85" t="s">
        <v>22</v>
      </c>
      <c r="BO6" s="85" t="s">
        <v>22</v>
      </c>
      <c r="BP6" s="85" t="s">
        <v>22</v>
      </c>
      <c r="BQ6" s="85" t="s">
        <v>22</v>
      </c>
      <c r="BR6" s="85" t="s">
        <v>22</v>
      </c>
    </row>
    <row r="7" spans="1:70" x14ac:dyDescent="0.3">
      <c r="D7" s="21"/>
      <c r="E7" s="21"/>
      <c r="F7" s="21"/>
      <c r="I7" s="26">
        <v>25</v>
      </c>
      <c r="J7" s="42">
        <f>AVERAGEIF(Table1[Delta],$I7,Table1[XIRR])</f>
        <v>1.8313354677236764E-2</v>
      </c>
      <c r="K7" s="24">
        <f>AVERAGEIF(Table1[Delta],$I7,Table1[DD])</f>
        <v>-5.0008077215491983E-2</v>
      </c>
      <c r="L7" s="25">
        <f>AVERAGEIF(Table1[Delta],$I7,Table1[CAR/MDD])</f>
        <v>0.55987046055210421</v>
      </c>
      <c r="M7" s="24">
        <f>AVERAGEIF(Table2[Delta],$I7,Table2[XIRR])</f>
        <v>-8.3072169883779169E-3</v>
      </c>
      <c r="N7" s="24">
        <f>AVERAGEIF(Table2[Delta],$I7,Table2[DD])</f>
        <v>-0.10046992527053225</v>
      </c>
      <c r="O7" s="35">
        <f>AVERAGEIF(Table2[Delta],$I7,Table2[CAR/MDD])</f>
        <v>4.5407753422334433E-3</v>
      </c>
      <c r="P7" s="29">
        <f>AVERAGEIF(Table4[Delta],$I7,Table4[XIRR])</f>
        <v>6.7435595306331558E-2</v>
      </c>
      <c r="Q7" s="27">
        <f>AVERAGEIF(Table4[Delta],$I7,Table4[DD])</f>
        <v>-4.0272791181593444E-2</v>
      </c>
      <c r="R7" s="25">
        <f>AVERAGEIF(Table4[Delta],$I7,Table4[CAR/MDD])</f>
        <v>1.7474874680852444</v>
      </c>
      <c r="S7" s="24">
        <f>AVERAGEIF(Table5[Delta],$I7,Table5[XIRR])</f>
        <v>1.435450426817979E-2</v>
      </c>
      <c r="T7" s="24">
        <f>AVERAGEIF(Table5[Delta],$I7,Table5[DD])</f>
        <v>-0.11043310241438475</v>
      </c>
      <c r="U7" s="25">
        <f>AVERAGEIF(Table5[Delta],$I7,Table5[CAR/MDD])</f>
        <v>0.16667770211359303</v>
      </c>
      <c r="V7" s="24">
        <f>AVERAGEIF(Table6[Delta],$I7,Table6[XIRR])</f>
        <v>7.8788603380662514E-2</v>
      </c>
      <c r="W7" s="24">
        <f>AVERAGEIF(Table6[Delta],$I7,Table6[DD])</f>
        <v>-9.761703189398474E-2</v>
      </c>
      <c r="X7" s="35">
        <f>AVERAGEIF(Table6[Delta],$I7,Table6[CAR/MDD])</f>
        <v>0.94921148598355298</v>
      </c>
      <c r="AB7" s="70">
        <v>25</v>
      </c>
      <c r="AC7" s="71">
        <v>4.8364170558063559E-2</v>
      </c>
      <c r="AD7" s="71">
        <v>-5.087967177850794E-2</v>
      </c>
      <c r="AE7" s="72">
        <v>0.9506406427320776</v>
      </c>
      <c r="AF7" s="71">
        <v>1.2779241743204897E-2</v>
      </c>
      <c r="AG7" s="71">
        <v>-8.6081476348884897E-2</v>
      </c>
      <c r="AH7" s="72">
        <v>0.14925136994494903</v>
      </c>
      <c r="AI7" s="24">
        <f>AVERAGEIF(Table21[Delta],$AB7,Table21[XIRR])</f>
        <v>5.9109688144321458E-2</v>
      </c>
      <c r="AJ7" s="24">
        <f>AVERAGEIF(Table21[Delta],$AB7,Table21[DD])</f>
        <v>-8.967625338138735E-2</v>
      </c>
      <c r="AK7" s="91">
        <f>AVERAGEIF(Table21[Delta],$AB7,Table21[CAR/MDD])</f>
        <v>0.68507166516036122</v>
      </c>
      <c r="AL7" s="71">
        <v>3.6424687786788798E-2</v>
      </c>
      <c r="AM7" s="71">
        <v>-5.4789707863310201E-2</v>
      </c>
      <c r="AN7" s="72">
        <v>0.6688680684351006</v>
      </c>
      <c r="AO7" s="71">
        <v>-5.3523478014759441E-3</v>
      </c>
      <c r="AP7" s="71">
        <v>-9.552209851229089E-2</v>
      </c>
      <c r="AQ7" s="72">
        <v>-4.4685113920045941E-2</v>
      </c>
      <c r="AR7" s="24">
        <f>AVERAGEIF(Table20[Delta],$AB7,Table20[XIRR])</f>
        <v>3.1677699064708242E-2</v>
      </c>
      <c r="AS7" s="24">
        <f>AVERAGEIF(Table20[Delta],$AB7,Table20[DD])</f>
        <v>-0.10242829931632028</v>
      </c>
      <c r="AT7" s="91">
        <f>AVERAGEIF(Table20[Delta],$AB7,Table20[CAR/MDD])</f>
        <v>0.33272651359419381</v>
      </c>
      <c r="AU7" s="74"/>
      <c r="AV7" s="74"/>
      <c r="AW7" s="74"/>
      <c r="AX7" s="74"/>
      <c r="AY7" s="21"/>
      <c r="AZ7" s="84">
        <v>20</v>
      </c>
      <c r="BA7" s="85" t="s">
        <v>22</v>
      </c>
      <c r="BB7" s="85" t="s">
        <v>22</v>
      </c>
      <c r="BC7" s="85" t="s">
        <v>22</v>
      </c>
      <c r="BD7" s="85" t="s">
        <v>22</v>
      </c>
      <c r="BE7" s="85" t="s">
        <v>22</v>
      </c>
      <c r="BF7" s="85" t="s">
        <v>22</v>
      </c>
      <c r="BG7" s="85" t="s">
        <v>22</v>
      </c>
      <c r="BH7" s="85" t="s">
        <v>22</v>
      </c>
      <c r="BI7" s="85" t="s">
        <v>22</v>
      </c>
      <c r="BJ7" s="85" t="s">
        <v>22</v>
      </c>
      <c r="BK7" s="85" t="s">
        <v>22</v>
      </c>
      <c r="BL7" s="85" t="s">
        <v>22</v>
      </c>
      <c r="BM7" s="85" t="s">
        <v>22</v>
      </c>
      <c r="BN7" s="85" t="s">
        <v>22</v>
      </c>
      <c r="BO7" s="85" t="s">
        <v>22</v>
      </c>
      <c r="BP7" s="85" t="s">
        <v>22</v>
      </c>
      <c r="BQ7" s="85" t="s">
        <v>22</v>
      </c>
      <c r="BR7" s="85" t="s">
        <v>22</v>
      </c>
    </row>
    <row r="8" spans="1:70" x14ac:dyDescent="0.3">
      <c r="D8" s="21"/>
      <c r="E8" s="21"/>
      <c r="F8" s="21"/>
      <c r="I8" s="26">
        <v>30</v>
      </c>
      <c r="J8" s="42">
        <f>AVERAGEIF(Table1[Delta],$I8,Table1[XIRR])</f>
        <v>1.8338111502478688E-2</v>
      </c>
      <c r="K8" s="24">
        <f>AVERAGEIF(Table1[Delta],$I8,Table1[DD])</f>
        <v>-5.0623555432238176E-2</v>
      </c>
      <c r="L8" s="25">
        <f>AVERAGEIF(Table1[Delta],$I8,Table1[CAR/MDD])</f>
        <v>0.51512569499266869</v>
      </c>
      <c r="M8" s="24">
        <f>AVERAGEIF(Table2[Delta],$I8,Table2[XIRR])</f>
        <v>-6.9106521802642581E-3</v>
      </c>
      <c r="N8" s="24">
        <f>AVERAGEIF(Table2[Delta],$I8,Table2[DD])</f>
        <v>-9.955973615146374E-2</v>
      </c>
      <c r="O8" s="35">
        <f>AVERAGEIF(Table2[Delta],$I8,Table2[CAR/MDD])</f>
        <v>4.9978641114849148E-2</v>
      </c>
      <c r="P8" s="29">
        <f>AVERAGEIF(Table4[Delta],$I8,Table4[XIRR])</f>
        <v>7.2865606216879444E-2</v>
      </c>
      <c r="Q8" s="27">
        <f>AVERAGEIF(Table4[Delta],$I8,Table4[DD])</f>
        <v>-4.9742552450790303E-2</v>
      </c>
      <c r="R8" s="25">
        <f>AVERAGEIF(Table4[Delta],$I8,Table4[CAR/MDD])</f>
        <v>1.6300181900534696</v>
      </c>
      <c r="S8" s="24">
        <f>AVERAGEIF(Table5[Delta],$I8,Table5[XIRR])</f>
        <v>2.4632830523310462E-2</v>
      </c>
      <c r="T8" s="24">
        <f>AVERAGEIF(Table5[Delta],$I8,Table5[DD])</f>
        <v>-7.9489004497118834E-2</v>
      </c>
      <c r="U8" s="25">
        <f>AVERAGEIF(Table5[Delta],$I8,Table5[CAR/MDD])</f>
        <v>0.41307408630318027</v>
      </c>
      <c r="V8" s="24">
        <f>AVERAGEIF(Table6[Delta],$I8,Table6[XIRR])</f>
        <v>9.1987920310005328E-2</v>
      </c>
      <c r="W8" s="24">
        <f>AVERAGEIF(Table6[Delta],$I8,Table6[DD])</f>
        <v>-7.9058756559248308E-2</v>
      </c>
      <c r="X8" s="35">
        <f>AVERAGEIF(Table6[Delta],$I8,Table6[CAR/MDD])</f>
        <v>1.5852566720529175</v>
      </c>
      <c r="AB8" s="70">
        <v>30</v>
      </c>
      <c r="AC8" s="71">
        <v>5.2124004371212604E-2</v>
      </c>
      <c r="AD8" s="71">
        <v>-5.8272684587494038E-2</v>
      </c>
      <c r="AE8" s="72">
        <v>0.91621720455669231</v>
      </c>
      <c r="AF8" s="71">
        <v>1.9333714843175493E-2</v>
      </c>
      <c r="AG8" s="71">
        <v>-6.5084121797431727E-2</v>
      </c>
      <c r="AH8" s="72">
        <v>0.32151096053500894</v>
      </c>
      <c r="AI8" s="24">
        <f>AVERAGEIF(Table21[Delta],$AB8,Table21[XIRR])</f>
        <v>6.8318536779420361E-2</v>
      </c>
      <c r="AJ8" s="24">
        <f>AVERAGEIF(Table21[Delta],$AB8,Table21[DD])</f>
        <v>-9.4405432507500706E-2</v>
      </c>
      <c r="AK8" s="91">
        <f>AVERAGEIF(Table21[Delta],$AB8,Table21[CAR/MDD])</f>
        <v>0.75090065160029007</v>
      </c>
      <c r="AL8" s="71">
        <v>3.4305580894856226E-2</v>
      </c>
      <c r="AM8" s="71">
        <v>-6.7301606024518956E-2</v>
      </c>
      <c r="AN8" s="72">
        <v>0.52164457428792443</v>
      </c>
      <c r="AO8" s="71">
        <v>4.2807228040234761E-3</v>
      </c>
      <c r="AP8" s="71">
        <v>-8.0851682267903915E-2</v>
      </c>
      <c r="AQ8" s="72">
        <v>7.8223650075165768E-2</v>
      </c>
      <c r="AR8" s="24">
        <f>AVERAGEIF(Table20[Delta],$AB8,Table20[XIRR])</f>
        <v>3.8057816546323044E-2</v>
      </c>
      <c r="AS8" s="24">
        <f>AVERAGEIF(Table20[Delta],$AB8,Table20[DD])</f>
        <v>-0.11911744596903739</v>
      </c>
      <c r="AT8" s="91">
        <f>AVERAGEIF(Table20[Delta],$AB8,Table20[CAR/MDD])</f>
        <v>0.33203172570285983</v>
      </c>
      <c r="AU8" s="74"/>
      <c r="AV8" s="74"/>
      <c r="AW8" s="74"/>
      <c r="AX8" s="74"/>
      <c r="AY8" s="21"/>
      <c r="AZ8" s="84">
        <v>25</v>
      </c>
      <c r="BA8" s="85">
        <v>9.4280215455160611E-3</v>
      </c>
      <c r="BB8" s="85">
        <v>-5.7418792767373161E-2</v>
      </c>
      <c r="BC8" s="86">
        <v>0.16751852102616044</v>
      </c>
      <c r="BD8" s="85" t="s">
        <v>22</v>
      </c>
      <c r="BE8" s="85" t="s">
        <v>22</v>
      </c>
      <c r="BF8" s="85" t="s">
        <v>22</v>
      </c>
      <c r="BG8" s="85" t="s">
        <v>22</v>
      </c>
      <c r="BH8" s="85" t="s">
        <v>22</v>
      </c>
      <c r="BI8" s="85" t="s">
        <v>22</v>
      </c>
      <c r="BJ8" s="85" t="s">
        <v>22</v>
      </c>
      <c r="BK8" s="85" t="s">
        <v>22</v>
      </c>
      <c r="BL8" s="85" t="s">
        <v>22</v>
      </c>
      <c r="BM8" s="85" t="s">
        <v>22</v>
      </c>
      <c r="BN8" s="85" t="s">
        <v>22</v>
      </c>
      <c r="BO8" s="85" t="s">
        <v>22</v>
      </c>
      <c r="BP8" s="85" t="s">
        <v>22</v>
      </c>
      <c r="BQ8" s="85" t="s">
        <v>22</v>
      </c>
      <c r="BR8" s="85" t="s">
        <v>22</v>
      </c>
    </row>
    <row r="9" spans="1:70" x14ac:dyDescent="0.3">
      <c r="D9" s="21"/>
      <c r="E9" s="21"/>
      <c r="F9" s="21"/>
      <c r="I9" s="26">
        <v>35</v>
      </c>
      <c r="J9" s="42">
        <f>AVERAGEIF(Table1[Delta],$I9,Table1[XIRR])</f>
        <v>1.9882670592198469E-2</v>
      </c>
      <c r="K9" s="24">
        <f>AVERAGEIF(Table1[Delta],$I9,Table1[DD])</f>
        <v>-4.4277438330980051E-2</v>
      </c>
      <c r="L9" s="25">
        <f>AVERAGEIF(Table1[Delta],$I9,Table1[CAR/MDD])</f>
        <v>0.61219427023576467</v>
      </c>
      <c r="M9" s="24">
        <f>AVERAGEIF(Table2[Delta],$I9,Table2[XIRR])</f>
        <v>-2.2481639569324231E-3</v>
      </c>
      <c r="N9" s="24">
        <f>AVERAGEIF(Table2[Delta],$I9,Table2[DD])</f>
        <v>-9.0749524219473798E-2</v>
      </c>
      <c r="O9" s="35">
        <f>AVERAGEIF(Table2[Delta],$I9,Table2[CAR/MDD])</f>
        <v>5.4258327977613353E-2</v>
      </c>
      <c r="P9" s="29">
        <f>AVERAGEIF(Table4[Delta],$I9,Table4[XIRR])</f>
        <v>8.1593782466906836E-2</v>
      </c>
      <c r="Q9" s="27">
        <f>AVERAGEIF(Table4[Delta],$I9,Table4[DD])</f>
        <v>-4.8895616002281192E-2</v>
      </c>
      <c r="R9" s="25">
        <f>AVERAGEIF(Table4[Delta],$I9,Table4[CAR/MDD])</f>
        <v>1.7606419110011611</v>
      </c>
      <c r="S9" s="24">
        <f>AVERAGEIF(Table5[Delta],$I9,Table5[XIRR])</f>
        <v>1.6170615138121784E-2</v>
      </c>
      <c r="T9" s="24">
        <f>AVERAGEIF(Table5[Delta],$I9,Table5[DD])</f>
        <v>-0.12065921649472879</v>
      </c>
      <c r="U9" s="25">
        <f>AVERAGEIF(Table5[Delta],$I9,Table5[CAR/MDD])</f>
        <v>0.19337277279142157</v>
      </c>
      <c r="V9" s="24">
        <f>AVERAGEIF(Table6[Delta],$I9,Table6[XIRR])</f>
        <v>9.3972982198093677E-2</v>
      </c>
      <c r="W9" s="24">
        <f>AVERAGEIF(Table6[Delta],$I9,Table6[DD])</f>
        <v>-9.8508973933691318E-2</v>
      </c>
      <c r="X9" s="35">
        <f>AVERAGEIF(Table6[Delta],$I9,Table6[CAR/MDD])</f>
        <v>1.1106730626441796</v>
      </c>
      <c r="AB9" s="70">
        <v>35</v>
      </c>
      <c r="AC9" s="71">
        <v>6.5310769730115875E-2</v>
      </c>
      <c r="AD9" s="71">
        <v>-5.8589871239742596E-2</v>
      </c>
      <c r="AE9" s="72">
        <v>1.120513713175912</v>
      </c>
      <c r="AF9" s="71">
        <v>1.5271621962338996E-2</v>
      </c>
      <c r="AG9" s="71">
        <v>-0.10356516767864934</v>
      </c>
      <c r="AH9" s="72">
        <v>0.15572330437998394</v>
      </c>
      <c r="AI9" s="24">
        <f>AVERAGEIF(Table21[Delta],$AB9,Table21[XIRR])</f>
        <v>7.7492005764297336E-2</v>
      </c>
      <c r="AJ9" s="24">
        <f>AVERAGEIF(Table21[Delta],$AB9,Table21[DD])</f>
        <v>-0.10035835584019585</v>
      </c>
      <c r="AK9" s="91">
        <f>AVERAGEIF(Table21[Delta],$AB9,Table21[CAR/MDD])</f>
        <v>0.80874322087101835</v>
      </c>
      <c r="AL9" s="71">
        <v>4.7191700223944297E-2</v>
      </c>
      <c r="AM9" s="71">
        <v>-6.0516543522669421E-2</v>
      </c>
      <c r="AN9" s="72">
        <v>0.78067867837531257</v>
      </c>
      <c r="AO9" s="71">
        <v>-5.4468841176741421E-3</v>
      </c>
      <c r="AP9" s="71">
        <v>-0.11776590284126617</v>
      </c>
      <c r="AQ9" s="72">
        <v>-3.9584650153904742E-2</v>
      </c>
      <c r="AR9" s="24">
        <f>AVERAGEIF(Table20[Delta],$AB9,Table20[XIRR])</f>
        <v>4.2654033981623082E-2</v>
      </c>
      <c r="AS9" s="24">
        <f>AVERAGEIF(Table20[Delta],$AB9,Table20[DD])</f>
        <v>-0.1250471107388518</v>
      </c>
      <c r="AT9" s="91">
        <f>AVERAGEIF(Table20[Delta],$AB9,Table20[CAR/MDD])</f>
        <v>0.34873096627067479</v>
      </c>
      <c r="AU9" s="74"/>
      <c r="AV9" s="74"/>
      <c r="AW9" s="74"/>
      <c r="AX9" s="74"/>
      <c r="AY9" s="21"/>
      <c r="AZ9" s="84">
        <v>30</v>
      </c>
      <c r="BA9" s="85">
        <v>9.1511356701861907E-3</v>
      </c>
      <c r="BB9" s="85">
        <v>-5.3249292264182881E-2</v>
      </c>
      <c r="BC9" s="86">
        <v>0.17684890593840139</v>
      </c>
      <c r="BD9" s="85" t="s">
        <v>22</v>
      </c>
      <c r="BE9" s="85" t="s">
        <v>22</v>
      </c>
      <c r="BF9" s="85" t="s">
        <v>22</v>
      </c>
      <c r="BG9" s="85" t="s">
        <v>22</v>
      </c>
      <c r="BH9" s="85" t="s">
        <v>22</v>
      </c>
      <c r="BI9" s="85" t="s">
        <v>22</v>
      </c>
      <c r="BJ9" s="85" t="s">
        <v>22</v>
      </c>
      <c r="BK9" s="85" t="s">
        <v>22</v>
      </c>
      <c r="BL9" s="85" t="s">
        <v>22</v>
      </c>
      <c r="BM9" s="85" t="s">
        <v>22</v>
      </c>
      <c r="BN9" s="85" t="s">
        <v>22</v>
      </c>
      <c r="BO9" s="85" t="s">
        <v>22</v>
      </c>
      <c r="BP9" s="85" t="s">
        <v>22</v>
      </c>
      <c r="BQ9" s="85" t="s">
        <v>22</v>
      </c>
      <c r="BR9" s="85" t="s">
        <v>22</v>
      </c>
    </row>
    <row r="10" spans="1:70" x14ac:dyDescent="0.3">
      <c r="A10" t="s">
        <v>23</v>
      </c>
      <c r="B10" t="s">
        <v>4</v>
      </c>
      <c r="C10" t="s">
        <v>5</v>
      </c>
      <c r="D10" s="21" t="s">
        <v>6</v>
      </c>
      <c r="E10" s="21"/>
      <c r="F10" s="21"/>
      <c r="I10" s="26">
        <v>40</v>
      </c>
      <c r="J10" s="42">
        <f>AVERAGEIF(Table1[Delta],$I10,Table1[XIRR])</f>
        <v>1.9480750195392794E-2</v>
      </c>
      <c r="K10" s="24">
        <f>AVERAGEIF(Table1[Delta],$I10,Table1[DD])</f>
        <v>-4.7206711000837918E-2</v>
      </c>
      <c r="L10" s="25">
        <f>AVERAGEIF(Table1[Delta],$I10,Table1[CAR/MDD])</f>
        <v>0.5199267704251167</v>
      </c>
      <c r="M10" s="24">
        <f>AVERAGEIF(Table2[Delta],$I10,Table2[XIRR])</f>
        <v>9.1037156453696068E-4</v>
      </c>
      <c r="N10" s="24">
        <f>AVERAGEIF(Table2[Delta],$I10,Table2[DD])</f>
        <v>-9.1140711558476278E-2</v>
      </c>
      <c r="O10" s="35">
        <f>AVERAGEIF(Table2[Delta],$I10,Table2[CAR/MDD])</f>
        <v>8.1804369078981601E-2</v>
      </c>
      <c r="P10" s="29">
        <f>AVERAGEIF(Table4[Delta],$I10,Table4[XIRR])</f>
        <v>8.2021177155248953E-2</v>
      </c>
      <c r="Q10" s="27">
        <f>AVERAGEIF(Table4[Delta],$I10,Table4[DD])</f>
        <v>-5.2556506008377725E-2</v>
      </c>
      <c r="R10" s="25">
        <f>AVERAGEIF(Table4[Delta],$I10,Table4[CAR/MDD])</f>
        <v>1.6377345027456314</v>
      </c>
      <c r="S10" s="24">
        <f>AVERAGEIF(Table5[Delta],$I10,Table5[XIRR])</f>
        <v>3.1967200858911415E-2</v>
      </c>
      <c r="T10" s="24">
        <f>AVERAGEIF(Table5[Delta],$I10,Table5[DD])</f>
        <v>-7.4418970885093555E-2</v>
      </c>
      <c r="U10" s="25">
        <f>AVERAGEIF(Table5[Delta],$I10,Table5[CAR/MDD])</f>
        <v>0.5487736991752169</v>
      </c>
      <c r="V10" s="24">
        <f>AVERAGEIF(Table6[Delta],$I10,Table6[XIRR])</f>
        <v>0.10686359275420443</v>
      </c>
      <c r="W10" s="24">
        <f>AVERAGEIF(Table6[Delta],$I10,Table6[DD])</f>
        <v>-6.8761165896083359E-2</v>
      </c>
      <c r="X10" s="35">
        <f>AVERAGEIF(Table6[Delta],$I10,Table6[CAR/MDD])</f>
        <v>1.6911379090546987</v>
      </c>
      <c r="AB10" s="70">
        <v>40</v>
      </c>
      <c r="AC10" s="71">
        <v>6.5815093379229417E-2</v>
      </c>
      <c r="AD10" s="71">
        <v>-6.2433045441732636E-2</v>
      </c>
      <c r="AE10" s="72">
        <v>1.0587213664541122</v>
      </c>
      <c r="AF10" s="71">
        <v>2.8198157971378323E-2</v>
      </c>
      <c r="AG10" s="71">
        <v>-7.6760976014299404E-2</v>
      </c>
      <c r="AH10" s="72">
        <v>0.39512404272852641</v>
      </c>
      <c r="AI10" s="24">
        <f>AVERAGEIF(Table21[Delta],$AB10,Table21[XIRR])</f>
        <v>8.8534373494513791E-2</v>
      </c>
      <c r="AJ10" s="24">
        <f>AVERAGEIF(Table21[Delta],$AB10,Table21[DD])</f>
        <v>-8.8620222337823629E-2</v>
      </c>
      <c r="AK10" s="91">
        <f>AVERAGEIF(Table21[Delta],$AB10,Table21[CAR/MDD])</f>
        <v>1.0253165283790886</v>
      </c>
      <c r="AL10" s="71">
        <v>4.614696306952374E-2</v>
      </c>
      <c r="AM10" s="71">
        <v>-6.3692399684127571E-2</v>
      </c>
      <c r="AN10" s="72">
        <v>0.72688008013408123</v>
      </c>
      <c r="AO10" s="71">
        <v>6.6964045218021575E-3</v>
      </c>
      <c r="AP10" s="71">
        <v>-9.0371751707281137E-2</v>
      </c>
      <c r="AQ10" s="72">
        <v>8.863212229912773E-2</v>
      </c>
      <c r="AR10" s="24">
        <f>AVERAGEIF(Table20[Delta],$AB10,Table20[XIRR])</f>
        <v>5.1940996467904801E-2</v>
      </c>
      <c r="AS10" s="24">
        <f>AVERAGEIF(Table20[Delta],$AB10,Table20[DD])</f>
        <v>-0.11124738836584644</v>
      </c>
      <c r="AT10" s="91">
        <f>AVERAGEIF(Table20[Delta],$AB10,Table20[CAR/MDD])</f>
        <v>0.47909411963445481</v>
      </c>
      <c r="AU10" s="74"/>
      <c r="AV10" s="74"/>
      <c r="AW10" s="74"/>
      <c r="AX10" s="74"/>
      <c r="AY10" s="21"/>
      <c r="AZ10" s="84">
        <v>35</v>
      </c>
      <c r="BA10" s="85">
        <v>3.7331059454605879E-3</v>
      </c>
      <c r="BB10" s="85">
        <v>-7.6007096332392818E-2</v>
      </c>
      <c r="BC10" s="86">
        <v>6.3902578628253298E-2</v>
      </c>
      <c r="BD10" s="85">
        <v>3.5344300152811509E-2</v>
      </c>
      <c r="BE10" s="85">
        <v>-6.6138807365462515E-2</v>
      </c>
      <c r="BF10" s="86">
        <v>0.55580476241908094</v>
      </c>
      <c r="BG10" s="58">
        <v>3.9036035976326579E-2</v>
      </c>
      <c r="BH10" s="58">
        <v>-6.255640806801728E-2</v>
      </c>
      <c r="BI10" s="86">
        <v>0.71083913884668926</v>
      </c>
      <c r="BJ10" s="85" t="s">
        <v>22</v>
      </c>
      <c r="BK10" s="85" t="s">
        <v>22</v>
      </c>
      <c r="BL10" s="85" t="s">
        <v>22</v>
      </c>
      <c r="BM10" s="85" t="s">
        <v>22</v>
      </c>
      <c r="BN10" s="85" t="s">
        <v>22</v>
      </c>
      <c r="BO10" s="85" t="s">
        <v>22</v>
      </c>
      <c r="BP10" s="85" t="s">
        <v>22</v>
      </c>
      <c r="BQ10" s="85" t="s">
        <v>22</v>
      </c>
      <c r="BR10" s="85" t="s">
        <v>22</v>
      </c>
    </row>
    <row r="11" spans="1:70" x14ac:dyDescent="0.3">
      <c r="A11" s="18">
        <v>0</v>
      </c>
      <c r="B11" s="42">
        <f>AVERAGEIF(Table1[Opening on Nth day of the week],$A11,Table1[XIRR])</f>
        <v>4.7379733219983219E-2</v>
      </c>
      <c r="C11" s="42">
        <f>AVERAGEIF(Table1[Opening on Nth day of the week],$A11,Table1[DD])</f>
        <v>-4.9506087086074999E-2</v>
      </c>
      <c r="D11" s="25">
        <f>AVERAGEIF(Table1[Opening on Nth day of the week],$A11,Table1[CAR/MDD])</f>
        <v>1.1210023925521428</v>
      </c>
      <c r="E11" s="21"/>
      <c r="F11" s="21"/>
      <c r="I11" s="26">
        <v>45</v>
      </c>
      <c r="J11" s="42">
        <f>AVERAGEIF(Table1[Delta],$I11,Table1[XIRR])</f>
        <v>2.1740042280920031E-2</v>
      </c>
      <c r="K11" s="24">
        <f>AVERAGEIF(Table1[Delta],$I11,Table1[DD])</f>
        <v>-4.8227602925573904E-2</v>
      </c>
      <c r="L11" s="25">
        <f>AVERAGEIF(Table1[Delta],$I11,Table1[CAR/MDD])</f>
        <v>0.58627509941542244</v>
      </c>
      <c r="M11" s="24">
        <f>AVERAGEIF(Table2[Delta],$I11,Table2[XIRR])</f>
        <v>4.7374837175489445E-3</v>
      </c>
      <c r="N11" s="24">
        <f>AVERAGEIF(Table2[Delta],$I11,Table2[DD])</f>
        <v>-7.8846762926921873E-2</v>
      </c>
      <c r="O11" s="35">
        <f>AVERAGEIF(Table2[Delta],$I11,Table2[CAR/MDD])</f>
        <v>0.13954445418656081</v>
      </c>
      <c r="P11" s="29">
        <f>AVERAGEIF(Table4[Delta],$I11,Table4[XIRR])</f>
        <v>8.0905153426191062E-2</v>
      </c>
      <c r="Q11" s="27">
        <f>AVERAGEIF(Table4[Delta],$I11,Table4[DD])</f>
        <v>-5.6189867963731932E-2</v>
      </c>
      <c r="R11" s="25">
        <f>AVERAGEIF(Table4[Delta],$I11,Table4[CAR/MDD])</f>
        <v>1.6136959965938196</v>
      </c>
      <c r="S11" s="24">
        <f>AVERAGEIF(Table5[Delta],$I11,Table5[XIRR])</f>
        <v>2.4536120904079809E-2</v>
      </c>
      <c r="T11" s="24">
        <f>AVERAGEIF(Table5[Delta],$I11,Table5[DD])</f>
        <v>-0.10867785001416665</v>
      </c>
      <c r="U11" s="25">
        <f>AVERAGEIF(Table5[Delta],$I11,Table5[CAR/MDD])</f>
        <v>0.28247374445388862</v>
      </c>
      <c r="V11" s="24">
        <f>AVERAGEIF(Table6[Delta],$I11,Table6[XIRR])</f>
        <v>9.9880593336997725E-2</v>
      </c>
      <c r="W11" s="24">
        <f>AVERAGEIF(Table6[Delta],$I11,Table6[DD])</f>
        <v>-9.1892960509147636E-2</v>
      </c>
      <c r="X11" s="35">
        <f>AVERAGEIF(Table6[Delta],$I11,Table6[CAR/MDD])</f>
        <v>1.1592983923214522</v>
      </c>
      <c r="AB11" s="70">
        <v>45</v>
      </c>
      <c r="AC11" s="71">
        <v>7.6378161383417714E-2</v>
      </c>
      <c r="AD11" s="71">
        <v>-5.6742736314972196E-2</v>
      </c>
      <c r="AE11" s="72">
        <v>1.3748168114659023</v>
      </c>
      <c r="AF11" s="71">
        <v>2.6505924169307037E-2</v>
      </c>
      <c r="AG11" s="71">
        <v>-0.10430842300116061</v>
      </c>
      <c r="AH11" s="72">
        <v>0.25789869031802892</v>
      </c>
      <c r="AI11" s="24">
        <f>AVERAGEIF(Table21[Delta],$AB11,Table21[XIRR])</f>
        <v>9.690880912003437E-2</v>
      </c>
      <c r="AJ11" s="24">
        <f>AVERAGEIF(Table21[Delta],$AB11,Table21[DD])</f>
        <v>-9.6495313512329456E-2</v>
      </c>
      <c r="AK11" s="91">
        <f>AVERAGEIF(Table21[Delta],$AB11,Table21[CAR/MDD])</f>
        <v>1.0243255516825214</v>
      </c>
      <c r="AL11" s="71">
        <v>5.1307957091777066E-2</v>
      </c>
      <c r="AM11" s="71">
        <v>-6.0478437380808714E-2</v>
      </c>
      <c r="AN11" s="72">
        <v>0.85960543041953186</v>
      </c>
      <c r="AO11" s="71">
        <v>2.2218812513997246E-3</v>
      </c>
      <c r="AP11" s="71">
        <v>-0.12006413210835361</v>
      </c>
      <c r="AQ11" s="72">
        <v>3.4607055253830697E-2</v>
      </c>
      <c r="AR11" s="24">
        <f>AVERAGEIF(Table20[Delta],$AB11,Table20[XIRR])</f>
        <v>5.3322558538003759E-2</v>
      </c>
      <c r="AS11" s="24">
        <f>AVERAGEIF(Table20[Delta],$AB11,Table20[DD])</f>
        <v>-0.11891203045231979</v>
      </c>
      <c r="AT11" s="91">
        <f>AVERAGEIF(Table20[Delta],$AB11,Table20[CAR/MDD])</f>
        <v>0.45657436400488416</v>
      </c>
      <c r="AU11" s="74"/>
      <c r="AV11" s="74"/>
      <c r="AW11" s="74"/>
      <c r="AX11" s="74"/>
      <c r="AY11" s="21"/>
      <c r="AZ11" s="84">
        <v>40</v>
      </c>
      <c r="BA11" s="85">
        <v>1.1234934850595622E-2</v>
      </c>
      <c r="BB11" s="85">
        <v>-5.7800705840705013E-2</v>
      </c>
      <c r="BC11" s="86">
        <v>0.26201096195022711</v>
      </c>
      <c r="BD11" s="85">
        <v>3.075969970440386E-2</v>
      </c>
      <c r="BE11" s="85">
        <v>-8.638469789848495E-2</v>
      </c>
      <c r="BF11" s="86">
        <v>0.37209637835022347</v>
      </c>
      <c r="BG11" s="58">
        <v>4.1339563078600441E-2</v>
      </c>
      <c r="BH11" s="58">
        <v>-9.3951826937645783E-2</v>
      </c>
      <c r="BI11" s="86">
        <v>0.46706016183829241</v>
      </c>
      <c r="BJ11" s="85">
        <v>-2.7802018516806322E-3</v>
      </c>
      <c r="BK11" s="85">
        <v>-8.0039655632033552E-2</v>
      </c>
      <c r="BL11" s="86">
        <v>-1.4688447505275776E-2</v>
      </c>
      <c r="BM11" s="85">
        <v>-2.7802018516806322E-3</v>
      </c>
      <c r="BN11" s="85">
        <v>-8.0039655632033552E-2</v>
      </c>
      <c r="BO11" s="86">
        <v>-1.4688447505275776E-2</v>
      </c>
      <c r="BP11" s="22">
        <v>7.0689611881796979E-3</v>
      </c>
      <c r="BQ11" s="22">
        <v>-0.15250412854974199</v>
      </c>
      <c r="BR11" s="23">
        <v>5.5356673889010756E-2</v>
      </c>
    </row>
    <row r="12" spans="1:70" x14ac:dyDescent="0.3">
      <c r="A12" s="18">
        <v>1</v>
      </c>
      <c r="B12" s="42">
        <f>AVERAGEIF(Table1[Opening on Nth day of the week],$A12,Table1[XIRR])</f>
        <v>7.5629293868626421E-3</v>
      </c>
      <c r="C12" s="42">
        <f>AVERAGEIF(Table1[Opening on Nth day of the week],$A12,Table1[DD])</f>
        <v>-6.9277259136194785E-2</v>
      </c>
      <c r="D12" s="25">
        <f>AVERAGEIF(Table1[Opening on Nth day of the week],$A12,Table1[CAR/MDD])</f>
        <v>0.14100241998425775</v>
      </c>
      <c r="E12" s="21"/>
      <c r="F12" s="21"/>
      <c r="I12" s="26">
        <v>50</v>
      </c>
      <c r="J12" s="42">
        <f>AVERAGEIF(Table1[Delta],$I12,Table1[XIRR])</f>
        <v>2.1718599479732689E-2</v>
      </c>
      <c r="K12" s="24">
        <f>AVERAGEIF(Table1[Delta],$I12,Table1[DD])</f>
        <v>-4.8066573835647712E-2</v>
      </c>
      <c r="L12" s="25">
        <f>AVERAGEIF(Table1[Delta],$I12,Table1[CAR/MDD])</f>
        <v>0.58979162859972578</v>
      </c>
      <c r="M12" s="24">
        <f>AVERAGEIF(Table2[Delta],$I12,Table2[XIRR])</f>
        <v>8.9803319205198906E-3</v>
      </c>
      <c r="N12" s="24">
        <f>AVERAGEIF(Table2[Delta],$I12,Table2[DD])</f>
        <v>-7.3279866265391264E-2</v>
      </c>
      <c r="O12" s="35">
        <f>AVERAGEIF(Table2[Delta],$I12,Table2[CAR/MDD])</f>
        <v>0.19603352461761842</v>
      </c>
      <c r="P12" s="29">
        <f>AVERAGEIF(Table4[Delta],$I12,Table4[XIRR])</f>
        <v>8.9396430843221478E-2</v>
      </c>
      <c r="Q12" s="27">
        <f>AVERAGEIF(Table4[Delta],$I12,Table4[DD])</f>
        <v>-6.5139989429735548E-2</v>
      </c>
      <c r="R12" s="25">
        <f>AVERAGEIF(Table4[Delta],$I12,Table4[CAR/MDD])</f>
        <v>1.5062863849578463</v>
      </c>
      <c r="S12" s="24">
        <f>AVERAGEIF(Table5[Delta],$I12,Table5[XIRR])</f>
        <v>3.9951870470511811E-2</v>
      </c>
      <c r="T12" s="24">
        <f>AVERAGEIF(Table5[Delta],$I12,Table5[DD])</f>
        <v>-6.8452043666918774E-2</v>
      </c>
      <c r="U12" s="25">
        <f>AVERAGEIF(Table5[Delta],$I12,Table5[CAR/MDD])</f>
        <v>0.78079241157641632</v>
      </c>
      <c r="V12" s="24">
        <f>AVERAGEIF(Table6[Delta],$I12,Table6[XIRR])</f>
        <v>0.12023775209465519</v>
      </c>
      <c r="W12" s="24">
        <f>AVERAGEIF(Table6[Delta],$I12,Table6[DD])</f>
        <v>-6.9001194376755795E-2</v>
      </c>
      <c r="X12" s="35">
        <f>AVERAGEIF(Table6[Delta],$I12,Table6[CAR/MDD])</f>
        <v>1.835461026168502</v>
      </c>
      <c r="AA12" s="44"/>
      <c r="AB12" s="70">
        <v>50</v>
      </c>
      <c r="AC12" s="71">
        <v>8.3227823979429669E-2</v>
      </c>
      <c r="AD12" s="71">
        <v>-5.8731514562344156E-2</v>
      </c>
      <c r="AE12" s="72">
        <v>1.4729020487813245</v>
      </c>
      <c r="AF12" s="71">
        <v>3.5666848304295506E-2</v>
      </c>
      <c r="AG12" s="71">
        <v>-7.5404304862877275E-2</v>
      </c>
      <c r="AH12" s="72">
        <v>0.52004837309706686</v>
      </c>
      <c r="AI12" s="24">
        <f>AVERAGEIF(Table21[Delta],$AB12,Table21[XIRR])</f>
        <v>0.11052386944032111</v>
      </c>
      <c r="AJ12" s="24">
        <f>AVERAGEIF(Table21[Delta],$AB12,Table21[DD])</f>
        <v>-7.7906005258771699E-2</v>
      </c>
      <c r="AK12" s="91">
        <f>AVERAGEIF(Table21[Delta],$AB12,Table21[CAR/MDD])</f>
        <v>1.4354690222285842</v>
      </c>
      <c r="AL12" s="71">
        <v>5.6290087403877719E-2</v>
      </c>
      <c r="AM12" s="71">
        <v>-6.6813583449815278E-2</v>
      </c>
      <c r="AN12" s="72">
        <v>0.8741106942985496</v>
      </c>
      <c r="AO12" s="71">
        <v>1.1062639213236048E-2</v>
      </c>
      <c r="AP12" s="71">
        <v>-9.1986435719670107E-2</v>
      </c>
      <c r="AQ12" s="72">
        <v>0.14035513679872691</v>
      </c>
      <c r="AR12" s="24">
        <f>AVERAGEIF(Table20[Delta],$AB12,Table20[XIRR])</f>
        <v>6.5499681289508158E-2</v>
      </c>
      <c r="AS12" s="24">
        <f>AVERAGEIF(Table20[Delta],$AB12,Table20[DD])</f>
        <v>-9.8612567729149392E-2</v>
      </c>
      <c r="AT12" s="91">
        <f>AVERAGEIF(Table20[Delta],$AB12,Table20[CAR/MDD])</f>
        <v>0.66790913596291723</v>
      </c>
      <c r="AU12" s="74"/>
      <c r="AV12" s="74"/>
      <c r="AW12" s="74"/>
      <c r="AX12" s="74"/>
      <c r="AY12" s="45"/>
      <c r="AZ12" s="84">
        <v>45</v>
      </c>
      <c r="BA12" s="85">
        <v>3.2656798794773081E-2</v>
      </c>
      <c r="BB12" s="85">
        <v>-6.0749757588526368E-2</v>
      </c>
      <c r="BC12" s="86">
        <v>0.61802048650119212</v>
      </c>
      <c r="BD12" s="85">
        <v>3.1813569723551739E-2</v>
      </c>
      <c r="BE12" s="85">
        <v>-8.8368117924489661E-2</v>
      </c>
      <c r="BF12" s="86">
        <v>0.3616963953512492</v>
      </c>
      <c r="BG12" s="58">
        <v>6.1778949702254525E-2</v>
      </c>
      <c r="BH12" s="58">
        <v>-0.10179240812000238</v>
      </c>
      <c r="BI12" s="86">
        <v>0.6090757593670072</v>
      </c>
      <c r="BJ12" s="85">
        <v>1.8911301887664579E-2</v>
      </c>
      <c r="BK12" s="85">
        <v>-7.1720219339815552E-2</v>
      </c>
      <c r="BL12" s="86">
        <v>0.27551900650504335</v>
      </c>
      <c r="BM12" s="85">
        <v>1.8911301887664579E-2</v>
      </c>
      <c r="BN12" s="85">
        <v>-7.1720219339815552E-2</v>
      </c>
      <c r="BO12" s="86">
        <v>0.27551900650504335</v>
      </c>
      <c r="BP12" s="22">
        <v>2.9010418388163317E-2</v>
      </c>
      <c r="BQ12" s="22">
        <v>-0.12985676129114421</v>
      </c>
      <c r="BR12" s="23">
        <v>0.22895430439957151</v>
      </c>
    </row>
    <row r="13" spans="1:70" x14ac:dyDescent="0.3">
      <c r="A13" s="18">
        <v>2</v>
      </c>
      <c r="B13" s="42">
        <f>AVERAGEIF(Table1[Opening on Nth day of the week],$A13,Table1[XIRR])</f>
        <v>-1.5924981372871052E-3</v>
      </c>
      <c r="C13" s="42">
        <f>AVERAGEIF(Table1[Opening on Nth day of the week],$A13,Table1[DD])</f>
        <v>-7.2808136711099827E-2</v>
      </c>
      <c r="D13" s="25">
        <f>AVERAGEIF(Table1[Opening on Nth day of the week],$A13,Table1[CAR/MDD])</f>
        <v>1.2237490834089638E-2</v>
      </c>
      <c r="E13" s="21"/>
      <c r="F13" s="21"/>
      <c r="I13" s="26">
        <v>55</v>
      </c>
      <c r="J13" s="42">
        <f>AVERAGEIF(Table1[Delta],$I13,Table1[XIRR])</f>
        <v>2.1936553515606902E-2</v>
      </c>
      <c r="K13" s="24">
        <f>AVERAGEIF(Table1[Delta],$I13,Table1[DD])</f>
        <v>-4.9294358235167555E-2</v>
      </c>
      <c r="L13" s="25">
        <f>AVERAGEIF(Table1[Delta],$I13,Table1[CAR/MDD])</f>
        <v>0.61711300628123456</v>
      </c>
      <c r="M13" s="24">
        <f>AVERAGEIF(Table2[Delta],$I13,Table2[XIRR])</f>
        <v>1.2783600261251801E-2</v>
      </c>
      <c r="N13" s="24">
        <f>AVERAGEIF(Table2[Delta],$I13,Table2[DD])</f>
        <v>-7.2278002036335373E-2</v>
      </c>
      <c r="O13" s="35">
        <f>AVERAGEIF(Table2[Delta],$I13,Table2[CAR/MDD])</f>
        <v>0.21821382398014988</v>
      </c>
      <c r="P13" s="29">
        <f>AVERAGEIF(Table4[Delta],$I13,Table4[XIRR])</f>
        <v>9.5280864408407107E-2</v>
      </c>
      <c r="Q13" s="27">
        <f>AVERAGEIF(Table4[Delta],$I13,Table4[DD])</f>
        <v>-5.7708397924127866E-2</v>
      </c>
      <c r="R13" s="25">
        <f>AVERAGEIF(Table4[Delta],$I13,Table4[CAR/MDD])</f>
        <v>1.8819811911049087</v>
      </c>
      <c r="S13" s="24">
        <f>AVERAGEIF(Table5[Delta],$I13,Table5[XIRR])</f>
        <v>4.2141725502118824E-2</v>
      </c>
      <c r="T13" s="24">
        <f>AVERAGEIF(Table5[Delta],$I13,Table5[DD])</f>
        <v>-8.7970486629407568E-2</v>
      </c>
      <c r="U13" s="25">
        <f>AVERAGEIF(Table5[Delta],$I13,Table5[CAR/MDD])</f>
        <v>0.57531342187711654</v>
      </c>
      <c r="V13" s="24">
        <f>AVERAGEIF(Table6[Delta],$I13,Table6[XIRR])</f>
        <v>0.13573600526981913</v>
      </c>
      <c r="W13" s="24">
        <f>AVERAGEIF(Table6[Delta],$I13,Table6[DD])</f>
        <v>-6.6813508769880306E-2</v>
      </c>
      <c r="X13" s="35">
        <f>AVERAGEIF(Table6[Delta],$I13,Table6[CAR/MDD])</f>
        <v>2.0801870742116573</v>
      </c>
      <c r="AA13" s="44"/>
      <c r="AB13" s="70">
        <v>55</v>
      </c>
      <c r="AC13" s="71">
        <v>8.8174392350151537E-2</v>
      </c>
      <c r="AD13" s="71">
        <v>-5.5913231195785063E-2</v>
      </c>
      <c r="AE13" s="72">
        <v>1.6555755093761337</v>
      </c>
      <c r="AF13" s="71">
        <v>3.9334644715592698E-2</v>
      </c>
      <c r="AG13" s="71">
        <v>-8.9755850981504487E-2</v>
      </c>
      <c r="AH13" s="72">
        <v>0.44531239396874012</v>
      </c>
      <c r="AI13" s="24">
        <f>AVERAGEIF(Table21[Delta],$AB13,Table21[XIRR])</f>
        <v>0.1178617191431556</v>
      </c>
      <c r="AJ13" s="24">
        <f>AVERAGEIF(Table21[Delta],$AB13,Table21[DD])</f>
        <v>-7.6334506647509209E-2</v>
      </c>
      <c r="AK13" s="91">
        <f>AVERAGEIF(Table21[Delta],$AB13,Table21[CAR/MDD])</f>
        <v>1.5581243698301122</v>
      </c>
      <c r="AL13" s="71">
        <v>6.1465685017696295E-2</v>
      </c>
      <c r="AM13" s="71">
        <v>-6.3450851563400801E-2</v>
      </c>
      <c r="AN13" s="72">
        <v>0.99399654868439158</v>
      </c>
      <c r="AO13" s="71">
        <v>1.1348617555675658E-2</v>
      </c>
      <c r="AP13" s="71">
        <v>-0.10441653679650882</v>
      </c>
      <c r="AQ13" s="72">
        <v>0.11697832060366906</v>
      </c>
      <c r="AR13" s="24">
        <f>AVERAGEIF(Table20[Delta],$AB13,Table20[XIRR])</f>
        <v>7.0721704600087337E-2</v>
      </c>
      <c r="AS13" s="24">
        <f>AVERAGEIF(Table20[Delta],$AB13,Table20[DD])</f>
        <v>-9.7754896764285837E-2</v>
      </c>
      <c r="AT13" s="91">
        <f>AVERAGEIF(Table20[Delta],$AB13,Table20[CAR/MDD])</f>
        <v>0.72803355253916036</v>
      </c>
      <c r="AU13" s="74"/>
      <c r="AV13" s="74"/>
      <c r="AW13" s="74"/>
      <c r="AX13" s="74"/>
      <c r="AY13" s="45"/>
      <c r="AZ13" s="84">
        <v>50</v>
      </c>
      <c r="BA13" s="85">
        <v>4.2624483676202536E-2</v>
      </c>
      <c r="BB13" s="85">
        <v>-7.1878738915125057E-2</v>
      </c>
      <c r="BC13" s="86">
        <v>0.69379382041818838</v>
      </c>
      <c r="BD13" s="85">
        <v>4.9178116828828375E-2</v>
      </c>
      <c r="BE13" s="85">
        <v>-7.1609171430662963E-2</v>
      </c>
      <c r="BF13" s="86">
        <v>0.68275009505644635</v>
      </c>
      <c r="BG13" s="58">
        <v>8.6414120025104083E-2</v>
      </c>
      <c r="BH13" s="58">
        <v>-9.9944772697192971E-2</v>
      </c>
      <c r="BI13" s="86">
        <v>0.87845186095305916</v>
      </c>
      <c r="BJ13" s="85">
        <v>3.6809500444032556E-2</v>
      </c>
      <c r="BK13" s="85">
        <v>-7.7721174286960265E-2</v>
      </c>
      <c r="BL13" s="86">
        <v>0.51711009895449056</v>
      </c>
      <c r="BM13" s="85">
        <v>3.6809500444032556E-2</v>
      </c>
      <c r="BN13" s="85">
        <v>-7.7721174286960265E-2</v>
      </c>
      <c r="BO13" s="86">
        <v>0.51711009895449056</v>
      </c>
      <c r="BP13" s="22">
        <v>5.9511842107705548E-2</v>
      </c>
      <c r="BQ13" s="22">
        <v>-0.12354965789588199</v>
      </c>
      <c r="BR13" s="23">
        <v>0.4833839490601064</v>
      </c>
    </row>
    <row r="14" spans="1:70" x14ac:dyDescent="0.3">
      <c r="A14" s="18">
        <v>3</v>
      </c>
      <c r="B14" s="42">
        <f>AVERAGEIF(Table1[Opening on Nth day of the week],$A14,Table1[XIRR])</f>
        <v>6.4549436972932304E-3</v>
      </c>
      <c r="C14" s="42">
        <f>AVERAGEIF(Table1[Opening on Nth day of the week],$A14,Table1[DD])</f>
        <v>-5.3713679737084123E-2</v>
      </c>
      <c r="D14" s="25">
        <f>AVERAGEIF(Table1[Opening on Nth day of the week],$A14,Table1[CAR/MDD])</f>
        <v>0.35602365607420428</v>
      </c>
      <c r="E14" s="21"/>
      <c r="F14" s="21"/>
      <c r="I14" s="26">
        <v>60</v>
      </c>
      <c r="J14" s="42">
        <f>AVERAGEIF(Table1[Delta],$I14,Table1[XIRR])</f>
        <v>2.0222830730464252E-2</v>
      </c>
      <c r="K14" s="24">
        <f>AVERAGEIF(Table1[Delta],$I14,Table1[DD])</f>
        <v>-5.4500139962713266E-2</v>
      </c>
      <c r="L14" s="25">
        <f>AVERAGEIF(Table1[Delta],$I14,Table1[CAR/MDD])</f>
        <v>0.39847870418181108</v>
      </c>
      <c r="M14" s="24">
        <f>AVERAGEIF(Table2[Delta],$I14,Table2[XIRR])</f>
        <v>1.2703915367056628E-2</v>
      </c>
      <c r="N14" s="24">
        <f>AVERAGEIF(Table2[Delta],$I14,Table2[DD])</f>
        <v>-7.5058251618185995E-2</v>
      </c>
      <c r="O14" s="35">
        <f>AVERAGEIF(Table2[Delta],$I14,Table2[CAR/MDD])</f>
        <v>0.19950301372003576</v>
      </c>
      <c r="P14" s="29">
        <f>AVERAGEIF(Table4[Delta],$I14,Table4[XIRR])</f>
        <v>8.9593422073982201E-2</v>
      </c>
      <c r="Q14" s="27">
        <f>AVERAGEIF(Table4[Delta],$I14,Table4[DD])</f>
        <v>-7.4948801883711572E-2</v>
      </c>
      <c r="R14" s="25">
        <f>AVERAGEIF(Table4[Delta],$I14,Table4[CAR/MDD])</f>
        <v>1.3129549436375207</v>
      </c>
      <c r="S14" s="24">
        <f>AVERAGEIF(Table5[Delta],$I14,Table5[XIRR])</f>
        <v>5.0982651069521233E-2</v>
      </c>
      <c r="T14" s="24">
        <f>AVERAGEIF(Table5[Delta],$I14,Table5[DD])</f>
        <v>-8.1614355064254518E-2</v>
      </c>
      <c r="U14" s="25">
        <f>AVERAGEIF(Table5[Delta],$I14,Table5[CAR/MDD])</f>
        <v>0.8092043860948207</v>
      </c>
      <c r="V14" s="24">
        <f>AVERAGEIF(Table6[Delta],$I14,Table6[XIRR])</f>
        <v>0.13686532166801757</v>
      </c>
      <c r="W14" s="24">
        <f>AVERAGEIF(Table6[Delta],$I14,Table6[DD])</f>
        <v>-5.9345907621325265E-2</v>
      </c>
      <c r="X14" s="35">
        <f>AVERAGEIF(Table6[Delta],$I14,Table6[CAR/MDD])</f>
        <v>2.3298376508713452</v>
      </c>
      <c r="AA14" s="44"/>
      <c r="AB14" s="70">
        <v>60</v>
      </c>
      <c r="AC14" s="71">
        <v>8.2404881077310019E-2</v>
      </c>
      <c r="AD14" s="71">
        <v>-7.4244399604711145E-2</v>
      </c>
      <c r="AE14" s="72">
        <v>1.152298818173453</v>
      </c>
      <c r="AF14" s="71">
        <v>4.7504148383426828E-2</v>
      </c>
      <c r="AG14" s="71">
        <v>-7.5379378263899802E-2</v>
      </c>
      <c r="AH14" s="72">
        <v>0.6582040376244459</v>
      </c>
      <c r="AI14" s="24">
        <f>AVERAGEIF(Table21[Delta],$AB14,Table21[XIRR])</f>
        <v>0.11925587502240739</v>
      </c>
      <c r="AJ14" s="24">
        <f>AVERAGEIF(Table21[Delta],$AB14,Table21[DD])</f>
        <v>-7.7836761055454645E-2</v>
      </c>
      <c r="AK14" s="91">
        <f>AVERAGEIF(Table21[Delta],$AB14,Table21[CAR/MDD])</f>
        <v>1.537030493209246</v>
      </c>
      <c r="AL14" s="71">
        <v>6.0374889358162223E-2</v>
      </c>
      <c r="AM14" s="71">
        <v>-8.1726626790066356E-2</v>
      </c>
      <c r="AN14" s="72">
        <v>0.7519286545396231</v>
      </c>
      <c r="AO14" s="71">
        <v>1.6289125517137657E-2</v>
      </c>
      <c r="AP14" s="71">
        <v>-9.7998424969151371E-2</v>
      </c>
      <c r="AQ14" s="72">
        <v>0.20484809451730945</v>
      </c>
      <c r="AR14" s="24">
        <f>AVERAGEIF(Table20[Delta],$AB14,Table20[XIRR])</f>
        <v>7.3847615324915947E-2</v>
      </c>
      <c r="AS14" s="24">
        <f>AVERAGEIF(Table20[Delta],$AB14,Table20[DD])</f>
        <v>-8.9344838668373311E-2</v>
      </c>
      <c r="AT14" s="91">
        <f>AVERAGEIF(Table20[Delta],$AB14,Table20[CAR/MDD])</f>
        <v>0.83250540234909531</v>
      </c>
      <c r="AU14" s="74"/>
      <c r="AV14" s="74"/>
      <c r="AW14" s="74"/>
      <c r="AX14" s="74"/>
      <c r="AY14" s="45"/>
      <c r="AZ14" s="84">
        <v>55</v>
      </c>
      <c r="BA14" s="85">
        <v>2.8948523728398977E-2</v>
      </c>
      <c r="BB14" s="85">
        <v>-6.9977136776989926E-2</v>
      </c>
      <c r="BC14" s="86">
        <v>0.71308350330176717</v>
      </c>
      <c r="BD14" s="85">
        <v>2.7567762563525711E-2</v>
      </c>
      <c r="BE14" s="85">
        <v>-6.9851829880345509E-2</v>
      </c>
      <c r="BF14" s="86">
        <v>0.38711280581995361</v>
      </c>
      <c r="BG14" s="58">
        <v>5.4897382533456315E-2</v>
      </c>
      <c r="BH14" s="58">
        <v>-0.10820203134021937</v>
      </c>
      <c r="BI14" s="86">
        <v>0.59596820956302543</v>
      </c>
      <c r="BJ14" s="85">
        <v>1.8696214257044434E-2</v>
      </c>
      <c r="BK14" s="85">
        <v>-8.5138835947754704E-2</v>
      </c>
      <c r="BL14" s="86">
        <v>0.24334166832914411</v>
      </c>
      <c r="BM14" s="85">
        <v>1.8696214257044434E-2</v>
      </c>
      <c r="BN14" s="85">
        <v>-8.5138835947754704E-2</v>
      </c>
      <c r="BO14" s="86">
        <v>0.24334166832914411</v>
      </c>
      <c r="BP14" s="22">
        <v>2.2926819248908659E-2</v>
      </c>
      <c r="BQ14" s="22">
        <v>-0.13971007750655559</v>
      </c>
      <c r="BR14" s="23">
        <v>0.16702734137922021</v>
      </c>
    </row>
    <row r="15" spans="1:70" x14ac:dyDescent="0.3">
      <c r="D15" s="21"/>
      <c r="E15" s="21"/>
      <c r="F15" s="21"/>
      <c r="I15" s="26">
        <v>65</v>
      </c>
      <c r="J15" s="42">
        <f>AVERAGEIF(Table1[Delta],$I15,Table1[XIRR])</f>
        <v>1.9497386845017142E-2</v>
      </c>
      <c r="K15" s="24">
        <f>AVERAGEIF(Table1[Delta],$I15,Table1[DD])</f>
        <v>-5.769020198197361E-2</v>
      </c>
      <c r="L15" s="25">
        <f>AVERAGEIF(Table1[Delta],$I15,Table1[CAR/MDD])</f>
        <v>0.35923690086252952</v>
      </c>
      <c r="M15" s="24">
        <f>AVERAGEIF(Table2[Delta],$I15,Table2[XIRR])</f>
        <v>1.4404249593907103E-2</v>
      </c>
      <c r="N15" s="24">
        <f>AVERAGEIF(Table2[Delta],$I15,Table2[DD])</f>
        <v>-7.7621215275136907E-2</v>
      </c>
      <c r="O15" s="35">
        <f>AVERAGEIF(Table2[Delta],$I15,Table2[CAR/MDD])</f>
        <v>0.2698425680356541</v>
      </c>
      <c r="P15" s="29">
        <f>AVERAGEIF(Table4[Delta],$I15,Table4[XIRR])</f>
        <v>9.5047219001325609E-2</v>
      </c>
      <c r="Q15" s="27">
        <f>AVERAGEIF(Table4[Delta],$I15,Table4[DD])</f>
        <v>-7.3480793193033259E-2</v>
      </c>
      <c r="R15" s="25">
        <f>AVERAGEIF(Table4[Delta],$I15,Table4[CAR/MDD])</f>
        <v>1.5157114534923644</v>
      </c>
      <c r="S15" s="24">
        <f>AVERAGEIF(Table5[Delta],$I15,Table5[XIRR])</f>
        <v>5.2438475119961143E-2</v>
      </c>
      <c r="T15" s="24">
        <f>AVERAGEIF(Table5[Delta],$I15,Table5[DD])</f>
        <v>-7.7014702003089366E-2</v>
      </c>
      <c r="U15" s="25">
        <f>AVERAGEIF(Table5[Delta],$I15,Table5[CAR/MDD])</f>
        <v>1.0142524483457969</v>
      </c>
      <c r="V15" s="24">
        <f>AVERAGEIF(Table6[Delta],$I15,Table6[XIRR])</f>
        <v>0.14294828461348513</v>
      </c>
      <c r="W15" s="24">
        <f>AVERAGEIF(Table6[Delta],$I15,Table6[DD])</f>
        <v>-5.1083393098117748E-2</v>
      </c>
      <c r="X15" s="35">
        <f>AVERAGEIF(Table6[Delta],$I15,Table6[CAR/MDD])</f>
        <v>2.8266109666463604</v>
      </c>
      <c r="AA15" s="44"/>
      <c r="AB15" s="70">
        <v>65</v>
      </c>
      <c r="AC15" s="71">
        <v>8.1725409024496015E-2</v>
      </c>
      <c r="AD15" s="71">
        <v>-6.9801164887004996E-2</v>
      </c>
      <c r="AE15" s="72">
        <v>1.2133936346690399</v>
      </c>
      <c r="AF15" s="71">
        <v>4.9266705922977896E-2</v>
      </c>
      <c r="AG15" s="71">
        <v>-6.8257928097175957E-2</v>
      </c>
      <c r="AH15" s="72">
        <v>0.78418064194749992</v>
      </c>
      <c r="AI15" s="24">
        <f>AVERAGEIF(Table21[Delta],$AB15,Table21[XIRR])</f>
        <v>0.12016812404747099</v>
      </c>
      <c r="AJ15" s="24">
        <f>AVERAGEIF(Table21[Delta],$AB15,Table21[DD])</f>
        <v>-6.8233671170159466E-2</v>
      </c>
      <c r="AK15" s="91">
        <f>AVERAGEIF(Table21[Delta],$AB15,Table21[CAR/MDD])</f>
        <v>1.7631017628757621</v>
      </c>
      <c r="AL15" s="71">
        <v>5.6185169339031137E-2</v>
      </c>
      <c r="AM15" s="71">
        <v>-7.8602464817620399E-2</v>
      </c>
      <c r="AN15" s="72">
        <v>0.7431404384804845</v>
      </c>
      <c r="AO15" s="71">
        <v>1.2512961931020606E-2</v>
      </c>
      <c r="AP15" s="71">
        <v>-9.9678670435914371E-2</v>
      </c>
      <c r="AQ15" s="72">
        <v>0.17204219127397516</v>
      </c>
      <c r="AR15" s="24">
        <f>AVERAGEIF(Table20[Delta],$AB15,Table20[XIRR])</f>
        <v>6.6651050541091134E-2</v>
      </c>
      <c r="AS15" s="24">
        <f>AVERAGEIF(Table20[Delta],$AB15,Table20[DD])</f>
        <v>-8.9267877537107035E-2</v>
      </c>
      <c r="AT15" s="91">
        <f>AVERAGEIF(Table20[Delta],$AB15,Table20[CAR/MDD])</f>
        <v>0.76803153730974993</v>
      </c>
      <c r="AU15" s="74"/>
      <c r="AV15" s="74"/>
      <c r="AW15" s="74"/>
      <c r="AX15" s="74"/>
      <c r="AY15" s="45"/>
      <c r="AZ15" s="84">
        <v>60</v>
      </c>
      <c r="BA15" s="85">
        <v>2.2946205276368179E-2</v>
      </c>
      <c r="BB15" s="85">
        <v>-6.7030087633680444E-2</v>
      </c>
      <c r="BC15" s="86">
        <v>0.55621104369643715</v>
      </c>
      <c r="BD15" s="85">
        <v>2.152441169131912E-2</v>
      </c>
      <c r="BE15" s="85">
        <v>-7.7336126302021219E-2</v>
      </c>
      <c r="BF15" s="86">
        <v>0.28834324152116619</v>
      </c>
      <c r="BG15" s="58">
        <v>4.3217190809686293E-2</v>
      </c>
      <c r="BH15" s="58">
        <v>-0.10096945488869383</v>
      </c>
      <c r="BI15" s="86">
        <v>0.58225001032189605</v>
      </c>
      <c r="BJ15" s="85">
        <v>1.3758580345506121E-2</v>
      </c>
      <c r="BK15" s="85">
        <v>-8.6267227385510709E-2</v>
      </c>
      <c r="BL15" s="86">
        <v>0.25830764942651602</v>
      </c>
      <c r="BM15" s="85">
        <v>1.3758580345506121E-2</v>
      </c>
      <c r="BN15" s="85">
        <v>-8.6267227385510709E-2</v>
      </c>
      <c r="BO15" s="86">
        <v>0.25830764942651602</v>
      </c>
      <c r="BP15" s="22">
        <v>7.237444047758829E-3</v>
      </c>
      <c r="BQ15" s="22">
        <v>-0.12047416707035781</v>
      </c>
      <c r="BR15" s="23">
        <v>8.2993288005274626E-2</v>
      </c>
    </row>
    <row r="16" spans="1:70" x14ac:dyDescent="0.3">
      <c r="D16" s="21"/>
      <c r="E16" s="21"/>
      <c r="F16" s="21"/>
      <c r="I16" s="26">
        <v>70</v>
      </c>
      <c r="J16" s="42">
        <f>AVERAGEIF(Table1[Delta],$I16,Table1[XIRR])</f>
        <v>1.9703316146836059E-2</v>
      </c>
      <c r="K16" s="24">
        <f>AVERAGEIF(Table1[Delta],$I16,Table1[DD])</f>
        <v>-6.3941092407543185E-2</v>
      </c>
      <c r="L16" s="25">
        <f>AVERAGEIF(Table1[Delta],$I16,Table1[CAR/MDD])</f>
        <v>0.39529865490672167</v>
      </c>
      <c r="M16" s="24">
        <f>AVERAGEIF(Table2[Delta],$I16,Table2[XIRR])</f>
        <v>1.4681198178685887E-2</v>
      </c>
      <c r="N16" s="24">
        <f>AVERAGEIF(Table2[Delta],$I16,Table2[DD])</f>
        <v>-7.6973010998759958E-2</v>
      </c>
      <c r="O16" s="35">
        <f>AVERAGEIF(Table2[Delta],$I16,Table2[CAR/MDD])</f>
        <v>0.26547944977087023</v>
      </c>
      <c r="P16" s="29">
        <f>AVERAGEIF(Table4[Delta],$I16,Table4[XIRR])</f>
        <v>9.7785425223032241E-2</v>
      </c>
      <c r="Q16" s="27">
        <f>AVERAGEIF(Table4[Delta],$I16,Table4[DD])</f>
        <v>-7.176431955109365E-2</v>
      </c>
      <c r="R16" s="25">
        <f>AVERAGEIF(Table4[Delta],$I16,Table4[CAR/MDD])</f>
        <v>1.5950095823787933</v>
      </c>
      <c r="S16" s="24">
        <f>AVERAGEIF(Table5[Delta],$I16,Table5[XIRR])</f>
        <v>4.0209770355316907E-2</v>
      </c>
      <c r="T16" s="24">
        <f>AVERAGEIF(Table5[Delta],$I16,Table5[DD])</f>
        <v>-9.2190218548720851E-2</v>
      </c>
      <c r="U16" s="25">
        <f>AVERAGEIF(Table5[Delta],$I16,Table5[CAR/MDD])</f>
        <v>0.6037056795261323</v>
      </c>
      <c r="V16" s="24">
        <f>AVERAGEIF(Table6[Delta],$I16,Table6[XIRR])</f>
        <v>0.13565987626961928</v>
      </c>
      <c r="W16" s="24">
        <f>AVERAGEIF(Table6[Delta],$I16,Table6[DD])</f>
        <v>-4.9237506242447222E-2</v>
      </c>
      <c r="X16" s="35">
        <f>AVERAGEIF(Table6[Delta],$I16,Table6[CAR/MDD])</f>
        <v>2.7591573222574337</v>
      </c>
      <c r="AA16" s="44"/>
      <c r="AB16" s="70">
        <v>70</v>
      </c>
      <c r="AC16" s="71">
        <v>8.4476261950599207E-2</v>
      </c>
      <c r="AD16" s="71">
        <v>-6.6569812802351927E-2</v>
      </c>
      <c r="AE16" s="72">
        <v>1.3115360345462461</v>
      </c>
      <c r="AF16" s="71">
        <v>3.4289154263683938E-2</v>
      </c>
      <c r="AG16" s="71">
        <v>-8.1449334162879056E-2</v>
      </c>
      <c r="AH16" s="72">
        <v>0.4569467087354912</v>
      </c>
      <c r="AI16" s="24">
        <f>AVERAGEIF(Table21[Delta],$AB16,Table21[XIRR])</f>
        <v>0.11081945741235939</v>
      </c>
      <c r="AJ16" s="24">
        <f>AVERAGEIF(Table21[Delta],$AB16,Table21[DD])</f>
        <v>-7.1014072600679198E-2</v>
      </c>
      <c r="AK16" s="91">
        <f>AVERAGEIF(Table21[Delta],$AB16,Table21[CAR/MDD])</f>
        <v>1.5671412310017199</v>
      </c>
      <c r="AL16" s="71">
        <v>5.8195210836571254E-2</v>
      </c>
      <c r="AM16" s="71">
        <v>-7.5635223966816073E-2</v>
      </c>
      <c r="AN16" s="72">
        <v>0.77659899962705858</v>
      </c>
      <c r="AO16" s="71">
        <v>3.0402392483921065E-3</v>
      </c>
      <c r="AP16" s="71">
        <v>-9.8562267472485171E-2</v>
      </c>
      <c r="AQ16" s="72">
        <v>4.2390841805876919E-2</v>
      </c>
      <c r="AR16" s="24">
        <f>AVERAGEIF(Table20[Delta],$AB16,Table20[XIRR])</f>
        <v>6.0825237297598575E-2</v>
      </c>
      <c r="AS16" s="24">
        <f>AVERAGEIF(Table20[Delta],$AB16,Table20[DD])</f>
        <v>-8.8459785933747856E-2</v>
      </c>
      <c r="AT16" s="91">
        <f>AVERAGEIF(Table20[Delta],$AB16,Table20[CAR/MDD])</f>
        <v>0.69229696555662501</v>
      </c>
      <c r="AU16" s="74"/>
      <c r="AV16" s="74"/>
      <c r="AW16" s="74"/>
      <c r="AX16" s="74"/>
      <c r="AY16" s="45"/>
      <c r="AZ16" s="84">
        <v>65</v>
      </c>
      <c r="BA16" s="85">
        <v>7.7772351287207497E-3</v>
      </c>
      <c r="BB16" s="85">
        <v>-8.2133591714667289E-2</v>
      </c>
      <c r="BC16" s="86">
        <v>0.35680421019699321</v>
      </c>
      <c r="BD16" s="85">
        <v>9.2041593836434989E-3</v>
      </c>
      <c r="BE16" s="85">
        <v>-8.6498165054995121E-2</v>
      </c>
      <c r="BF16" s="86">
        <v>0.15365925406848902</v>
      </c>
      <c r="BG16" s="58">
        <v>1.6462448898382036E-2</v>
      </c>
      <c r="BH16" s="58">
        <v>-0.12576043092637978</v>
      </c>
      <c r="BI16" s="86">
        <v>0.39003738246356162</v>
      </c>
      <c r="BJ16" s="85">
        <v>5.9943512038713436E-3</v>
      </c>
      <c r="BK16" s="85">
        <v>-8.7629279298212487E-2</v>
      </c>
      <c r="BL16" s="86">
        <v>0.18584347165326795</v>
      </c>
      <c r="BM16" s="85">
        <v>5.9943512038713436E-3</v>
      </c>
      <c r="BN16" s="85">
        <v>-8.7629279298212487E-2</v>
      </c>
      <c r="BO16" s="86">
        <v>0.18584347165326795</v>
      </c>
      <c r="BP16" s="22">
        <v>-1.0628686546149702E-2</v>
      </c>
      <c r="BQ16" s="22">
        <v>-0.16213821824851471</v>
      </c>
      <c r="BR16" s="23">
        <v>2.3726727719136049E-2</v>
      </c>
    </row>
    <row r="17" spans="1:70" x14ac:dyDescent="0.3">
      <c r="D17" s="21"/>
      <c r="E17" s="21"/>
      <c r="F17" s="21"/>
      <c r="I17" s="26">
        <v>75</v>
      </c>
      <c r="J17" s="42">
        <f>AVERAGEIF(Table1[Delta],$I17,Table1[XIRR])</f>
        <v>5.289932733176946E-3</v>
      </c>
      <c r="K17" s="24">
        <f>AVERAGEIF(Table1[Delta],$I17,Table1[DD])</f>
        <v>-0.10088266365179262</v>
      </c>
      <c r="L17" s="25">
        <f>AVERAGEIF(Table1[Delta],$I17,Table1[CAR/MDD])</f>
        <v>0.11368023619985568</v>
      </c>
      <c r="M17" s="24">
        <f>AVERAGEIF(Table2[Delta],$I17,Table2[XIRR])</f>
        <v>1.3951999004815358E-2</v>
      </c>
      <c r="N17" s="24">
        <f>AVERAGEIF(Table2[Delta],$I17,Table2[DD])</f>
        <v>-9.1090993173265675E-2</v>
      </c>
      <c r="O17" s="35">
        <f>AVERAGEIF(Table2[Delta],$I17,Table2[CAR/MDD])</f>
        <v>0.2738309744063151</v>
      </c>
      <c r="P17" s="29">
        <f>AVERAGEIF(Table4[Delta],$I17,Table4[XIRR])</f>
        <v>8.3979701580322794E-2</v>
      </c>
      <c r="Q17" s="27">
        <f>AVERAGEIF(Table4[Delta],$I17,Table4[DD])</f>
        <v>-8.810536988594049E-2</v>
      </c>
      <c r="R17" s="25">
        <f>AVERAGEIF(Table4[Delta],$I17,Table4[CAR/MDD])</f>
        <v>0.97199208525295633</v>
      </c>
      <c r="S17" s="24">
        <f>AVERAGEIF(Table5[Delta],$I17,Table5[XIRR])</f>
        <v>4.5357754065419212E-2</v>
      </c>
      <c r="T17" s="24">
        <f>AVERAGEIF(Table5[Delta],$I17,Table5[DD])</f>
        <v>-8.9154423527057186E-2</v>
      </c>
      <c r="U17" s="25">
        <f>AVERAGEIF(Table5[Delta],$I17,Table5[CAR/MDD])</f>
        <v>0.68243151231751342</v>
      </c>
      <c r="V17" s="24">
        <f>AVERAGEIF(Table6[Delta],$I17,Table6[XIRR])</f>
        <v>0.12678468445059746</v>
      </c>
      <c r="W17" s="24">
        <f>AVERAGEIF(Table6[Delta],$I17,Table6[DD])</f>
        <v>-5.9594536081556938E-2</v>
      </c>
      <c r="X17" s="35">
        <f>AVERAGEIF(Table6[Delta],$I17,Table6[CAR/MDD])</f>
        <v>2.2039352810158657</v>
      </c>
      <c r="AA17" s="44"/>
      <c r="AB17" s="70">
        <v>75</v>
      </c>
      <c r="AC17" s="71">
        <v>7.0328088052023827E-2</v>
      </c>
      <c r="AD17" s="71">
        <v>-7.408180740203528E-2</v>
      </c>
      <c r="AE17" s="72">
        <v>0.98175743794703652</v>
      </c>
      <c r="AF17" s="71">
        <v>3.2725132734499882E-2</v>
      </c>
      <c r="AG17" s="71">
        <v>-7.4697447047036042E-2</v>
      </c>
      <c r="AH17" s="72">
        <v>0.44480911090426217</v>
      </c>
      <c r="AI17" s="24">
        <f>AVERAGEIF(Table21[Delta],$AB17,Table21[XIRR])</f>
        <v>9.6483266682491756E-2</v>
      </c>
      <c r="AJ17" s="24">
        <f>AVERAGEIF(Table21[Delta],$AB17,Table21[DD])</f>
        <v>-7.7189464112237108E-2</v>
      </c>
      <c r="AK17" s="91">
        <f>AVERAGEIF(Table21[Delta],$AB17,Table21[CAR/MDD])</f>
        <v>1.2732270433042725</v>
      </c>
      <c r="AL17" s="71">
        <v>5.0311994813243367E-2</v>
      </c>
      <c r="AM17" s="71">
        <v>-8.5755178131695767E-2</v>
      </c>
      <c r="AN17" s="72">
        <v>0.58216045179295539</v>
      </c>
      <c r="AO17" s="71">
        <v>3.6394100919122977E-3</v>
      </c>
      <c r="AP17" s="71">
        <v>-0.10609241197821713</v>
      </c>
      <c r="AQ17" s="72">
        <v>4.4724985256996121E-2</v>
      </c>
      <c r="AR17" s="24">
        <f>AVERAGEIF(Table20[Delta],$AB17,Table20[XIRR])</f>
        <v>5.3632110233430362E-2</v>
      </c>
      <c r="AS17" s="24">
        <f>AVERAGEIF(Table20[Delta],$AB17,Table20[DD])</f>
        <v>-9.321504133425236E-2</v>
      </c>
      <c r="AT17" s="91">
        <f>AVERAGEIF(Table20[Delta],$AB17,Table20[CAR/MDD])</f>
        <v>0.58651114074221877</v>
      </c>
      <c r="AU17" s="74"/>
      <c r="AV17" s="74"/>
      <c r="AW17" s="74"/>
      <c r="AX17" s="74"/>
      <c r="AY17" s="45"/>
      <c r="AZ17" s="84">
        <v>70</v>
      </c>
      <c r="BA17" s="85">
        <v>1.1656667079020578E-3</v>
      </c>
      <c r="BB17" s="85">
        <v>-9.4348678883728693E-2</v>
      </c>
      <c r="BC17" s="86">
        <v>0.30424950919723898</v>
      </c>
      <c r="BD17" s="85">
        <v>-3.5852593425889428E-3</v>
      </c>
      <c r="BE17" s="85">
        <v>-8.0145088552840124E-2</v>
      </c>
      <c r="BF17" s="86">
        <v>-3.3905706906029731E-2</v>
      </c>
      <c r="BG17" s="58">
        <v>8.8584106046810211E-3</v>
      </c>
      <c r="BH17" s="58">
        <v>-9.8807551176869221E-2</v>
      </c>
      <c r="BI17" s="86">
        <v>0.44607623372501404</v>
      </c>
      <c r="BJ17" s="85">
        <v>-3.0059018809254095E-3</v>
      </c>
      <c r="BK17" s="85">
        <v>-9.5949626860223375E-2</v>
      </c>
      <c r="BL17" s="86">
        <v>0.12492211080048046</v>
      </c>
      <c r="BM17" s="85">
        <v>-3.0059018809254095E-3</v>
      </c>
      <c r="BN17" s="85">
        <v>-9.5949626860223375E-2</v>
      </c>
      <c r="BO17" s="86">
        <v>0.12492211080048046</v>
      </c>
      <c r="BP17" s="22">
        <v>-1.5521683707146461E-2</v>
      </c>
      <c r="BQ17" s="22">
        <v>-0.15379058702651799</v>
      </c>
      <c r="BR17" s="23">
        <v>-1.0590055653472714E-2</v>
      </c>
    </row>
    <row r="18" spans="1:70" x14ac:dyDescent="0.3">
      <c r="D18" s="21"/>
      <c r="E18" s="21"/>
      <c r="F18" s="21"/>
      <c r="I18" s="26">
        <v>80</v>
      </c>
      <c r="J18" s="42">
        <f>AVERAGEIF(Table1[Delta],$I18,Table1[XIRR])</f>
        <v>1.1666943380227257E-2</v>
      </c>
      <c r="K18" s="24">
        <f>AVERAGEIF(Table1[Delta],$I18,Table1[DD])</f>
        <v>-7.7361875139541986E-2</v>
      </c>
      <c r="L18" s="25">
        <f>AVERAGEIF(Table1[Delta],$I18,Table1[CAR/MDD])</f>
        <v>0.27527589942581321</v>
      </c>
      <c r="M18" s="24">
        <f>AVERAGEIF(Table2[Delta],$I18,Table2[XIRR])</f>
        <v>1.4441959505994598E-2</v>
      </c>
      <c r="N18" s="24">
        <f>AVERAGEIF(Table2[Delta],$I18,Table2[DD])</f>
        <v>-9.6410922810713853E-2</v>
      </c>
      <c r="O18" s="35">
        <f>AVERAGEIF(Table2[Delta],$I18,Table2[CAR/MDD])</f>
        <v>0.19130439953197528</v>
      </c>
      <c r="P18" s="29">
        <f>AVERAGEIF(Table4[Delta],$I18,Table4[XIRR])</f>
        <v>7.0605527519215588E-2</v>
      </c>
      <c r="Q18" s="27">
        <f>AVERAGEIF(Table4[Delta],$I18,Table4[DD])</f>
        <v>-7.298194625877244E-2</v>
      </c>
      <c r="R18" s="25">
        <f>AVERAGEIF(Table4[Delta],$I18,Table4[CAR/MDD])</f>
        <v>1.1380438792863365</v>
      </c>
      <c r="S18" s="24">
        <f>AVERAGEIF(Table5[Delta],$I18,Table5[XIRR])</f>
        <v>4.527534858325271E-2</v>
      </c>
      <c r="T18" s="24">
        <f>AVERAGEIF(Table5[Delta],$I18,Table5[DD])</f>
        <v>-9.0407197432233938E-2</v>
      </c>
      <c r="U18" s="25">
        <f>AVERAGEIF(Table5[Delta],$I18,Table5[CAR/MDD])</f>
        <v>0.70412908650253514</v>
      </c>
      <c r="V18" s="24">
        <f>AVERAGEIF(Table6[Delta],$I18,Table6[XIRR])</f>
        <v>0.11448257832859891</v>
      </c>
      <c r="W18" s="24">
        <f>AVERAGEIF(Table6[Delta],$I18,Table6[DD])</f>
        <v>-5.7779819647573429E-2</v>
      </c>
      <c r="X18" s="35">
        <f>AVERAGEIF(Table6[Delta],$I18,Table6[CAR/MDD])</f>
        <v>2.5634862822979132</v>
      </c>
      <c r="AA18" s="44"/>
      <c r="AB18" s="70">
        <v>80</v>
      </c>
      <c r="AC18" s="71">
        <v>4.8965691702461941E-2</v>
      </c>
      <c r="AD18" s="71">
        <v>-6.9387230587147755E-2</v>
      </c>
      <c r="AE18" s="72">
        <v>0.72805068360585401</v>
      </c>
      <c r="AF18" s="71">
        <v>3.3388710853183762E-2</v>
      </c>
      <c r="AG18" s="71">
        <v>-7.1684763346450645E-2</v>
      </c>
      <c r="AH18" s="72">
        <v>0.46982937846059541</v>
      </c>
      <c r="AI18" s="24">
        <f>AVERAGEIF(Table21[Delta],$AB18,Table21[XIRR])</f>
        <v>7.7282839490942806E-2</v>
      </c>
      <c r="AJ18" s="24">
        <f>AVERAGEIF(Table21[Delta],$AB18,Table21[DD])</f>
        <v>-6.5524646845939144E-2</v>
      </c>
      <c r="AK18" s="91">
        <f>AVERAGEIF(Table21[Delta],$AB18,Table21[CAR/MDD])</f>
        <v>1.2998425414706083</v>
      </c>
      <c r="AL18" s="71">
        <v>2.8833359917569933E-2</v>
      </c>
      <c r="AM18" s="71">
        <v>-8.5783065328187622E-2</v>
      </c>
      <c r="AN18" s="72">
        <v>0.31951150971818787</v>
      </c>
      <c r="AO18" s="71">
        <v>8.3109071105931485E-3</v>
      </c>
      <c r="AP18" s="71">
        <v>-9.1935755838610425E-2</v>
      </c>
      <c r="AQ18" s="72">
        <v>0.10321041659573202</v>
      </c>
      <c r="AR18" s="24">
        <f>AVERAGEIF(Table20[Delta],$AB18,Table20[XIRR])</f>
        <v>3.6586215924035298E-2</v>
      </c>
      <c r="AS18" s="24">
        <f>AVERAGEIF(Table20[Delta],$AB18,Table20[DD])</f>
        <v>-8.9459066026202599E-2</v>
      </c>
      <c r="AT18" s="91">
        <f>AVERAGEIF(Table20[Delta],$AB18,Table20[CAR/MDD])</f>
        <v>0.451916098908338</v>
      </c>
      <c r="AU18" s="74"/>
      <c r="AV18" s="74"/>
      <c r="AW18" s="74"/>
      <c r="AX18" s="74"/>
      <c r="AY18" s="45"/>
      <c r="AZ18" s="84">
        <v>75</v>
      </c>
      <c r="BA18" s="85">
        <v>-3.549024696375999E-3</v>
      </c>
      <c r="BB18" s="85">
        <v>-0.1096711972709494</v>
      </c>
      <c r="BC18" s="86">
        <v>0.28503136267368279</v>
      </c>
      <c r="BD18" s="85" t="s">
        <v>22</v>
      </c>
      <c r="BE18" s="85" t="s">
        <v>22</v>
      </c>
      <c r="BF18" s="85" t="s">
        <v>22</v>
      </c>
      <c r="BG18" s="85" t="s">
        <v>22</v>
      </c>
      <c r="BH18" s="85" t="s">
        <v>22</v>
      </c>
      <c r="BI18" s="85" t="s">
        <v>22</v>
      </c>
      <c r="BJ18" s="85">
        <v>5.3172136952697024E-3</v>
      </c>
      <c r="BK18" s="85">
        <v>-7.6340618361450951E-2</v>
      </c>
      <c r="BL18" s="86">
        <v>0.25711860819665899</v>
      </c>
      <c r="BM18" s="85">
        <v>5.3172136952697024E-3</v>
      </c>
      <c r="BN18" s="85">
        <v>-7.6340618361450951E-2</v>
      </c>
      <c r="BO18" s="86">
        <v>0.25711860819665899</v>
      </c>
      <c r="BP18" s="85" t="s">
        <v>22</v>
      </c>
      <c r="BQ18" s="85" t="s">
        <v>22</v>
      </c>
      <c r="BR18" s="85" t="s">
        <v>22</v>
      </c>
    </row>
    <row r="19" spans="1:70" x14ac:dyDescent="0.3">
      <c r="D19" s="21"/>
      <c r="E19" s="21"/>
      <c r="F19" s="21"/>
      <c r="I19" s="26">
        <v>85</v>
      </c>
      <c r="J19" s="42">
        <f>AVERAGEIF(Table1[Delta],$I19,Table1[XIRR])</f>
        <v>2.6284751368535479E-3</v>
      </c>
      <c r="K19" s="24">
        <f>AVERAGEIF(Table1[Delta],$I19,Table1[DD])</f>
        <v>-9.706125490647434E-2</v>
      </c>
      <c r="L19" s="25">
        <f>AVERAGEIF(Table1[Delta],$I19,Table1[CAR/MDD])</f>
        <v>0.14250417692950573</v>
      </c>
      <c r="M19" s="24">
        <f>AVERAGEIF(Table2[Delta],$I19,Table2[XIRR])</f>
        <v>1.5554383126826759E-2</v>
      </c>
      <c r="N19" s="24">
        <f>AVERAGEIF(Table2[Delta],$I19,Table2[DD])</f>
        <v>-9.3593188972766833E-2</v>
      </c>
      <c r="O19" s="35">
        <f>AVERAGEIF(Table2[Delta],$I19,Table2[CAR/MDD])</f>
        <v>0.2458820530964787</v>
      </c>
      <c r="P19" s="29">
        <f>AVERAGEIF(Table4[Delta],$I19,Table4[XIRR])</f>
        <v>7.008728911880481E-2</v>
      </c>
      <c r="Q19" s="27">
        <f>AVERAGEIF(Table4[Delta],$I19,Table4[DD])</f>
        <v>-5.8499064823384642E-2</v>
      </c>
      <c r="R19" s="25">
        <f>AVERAGEIF(Table4[Delta],$I19,Table4[CAR/MDD])</f>
        <v>1.3569413652587534</v>
      </c>
      <c r="S19" s="24">
        <f>AVERAGEIF(Table5[Delta],$I19,Table5[XIRR])</f>
        <v>3.9610675868115661E-2</v>
      </c>
      <c r="T19" s="24">
        <f>AVERAGEIF(Table5[Delta],$I19,Table5[DD])</f>
        <v>-6.7912543540897582E-2</v>
      </c>
      <c r="U19" s="25">
        <f>AVERAGEIF(Table5[Delta],$I19,Table5[CAR/MDD])</f>
        <v>0.8012126282282005</v>
      </c>
      <c r="V19" s="24">
        <f>AVERAGEIF(Table6[Delta],$I19,Table6[XIRR])</f>
        <v>0.10757312679534814</v>
      </c>
      <c r="W19" s="24">
        <f>AVERAGEIF(Table6[Delta],$I19,Table6[DD])</f>
        <v>-5.0177445210035546E-2</v>
      </c>
      <c r="X19" s="35">
        <f>AVERAGEIF(Table6[Delta],$I19,Table6[CAR/MDD])</f>
        <v>2.3331058468708572</v>
      </c>
      <c r="AA19" s="44"/>
      <c r="AB19" s="70">
        <v>85</v>
      </c>
      <c r="AC19" s="71">
        <v>4.803356711525604E-2</v>
      </c>
      <c r="AD19" s="71">
        <v>-5.5115601545859164E-2</v>
      </c>
      <c r="AE19" s="72">
        <v>0.84755463672917397</v>
      </c>
      <c r="AF19" s="71">
        <v>2.1139536970674583E-2</v>
      </c>
      <c r="AG19" s="71">
        <v>-5.0276230451787161E-2</v>
      </c>
      <c r="AH19" s="72">
        <v>0.42818466709636915</v>
      </c>
      <c r="AI19" s="24">
        <f>AVERAGEIF(Table21[Delta],$AB19,Table21[XIRR])</f>
        <v>6.5855036977471179E-2</v>
      </c>
      <c r="AJ19" s="24">
        <f>AVERAGEIF(Table21[Delta],$AB19,Table21[DD])</f>
        <v>-5.1087536224094419E-2</v>
      </c>
      <c r="AK19" s="91">
        <f>AVERAGEIF(Table21[Delta],$AB19,Table21[CAR/MDD])</f>
        <v>1.2870102360516447</v>
      </c>
      <c r="AL19" s="71">
        <v>3.5676868565915718E-2</v>
      </c>
      <c r="AM19" s="71">
        <v>-7.8037924035126521E-2</v>
      </c>
      <c r="AN19" s="72">
        <v>0.45976838397094921</v>
      </c>
      <c r="AO19" s="71">
        <v>4.9388131236088421E-3</v>
      </c>
      <c r="AP19" s="71">
        <v>-6.7180828932666914E-2</v>
      </c>
      <c r="AQ19" s="72">
        <v>8.6029324456039419E-2</v>
      </c>
      <c r="AR19" s="24">
        <f>AVERAGEIF(Table20[Delta],$AB19,Table20[XIRR])</f>
        <v>4.0065041190198089E-2</v>
      </c>
      <c r="AS19" s="24">
        <f>AVERAGEIF(Table20[Delta],$AB19,Table20[DD])</f>
        <v>-6.2050039426208584E-2</v>
      </c>
      <c r="AT19" s="91">
        <f>AVERAGEIF(Table20[Delta],$AB19,Table20[CAR/MDD])</f>
        <v>0.67234149529205101</v>
      </c>
      <c r="AU19" s="74"/>
      <c r="AV19" s="74"/>
      <c r="AW19" s="74"/>
      <c r="AX19" s="74"/>
      <c r="AY19" s="45"/>
      <c r="AZ19" s="84">
        <v>80</v>
      </c>
      <c r="BA19" s="85">
        <v>2.1133964476816496E-3</v>
      </c>
      <c r="BB19" s="85">
        <v>-7.5258753805463471E-2</v>
      </c>
      <c r="BC19" s="86">
        <v>0.23252463972816276</v>
      </c>
      <c r="BD19" s="85" t="s">
        <v>22</v>
      </c>
      <c r="BE19" s="85" t="s">
        <v>22</v>
      </c>
      <c r="BF19" s="85" t="s">
        <v>22</v>
      </c>
      <c r="BG19" s="85" t="s">
        <v>22</v>
      </c>
      <c r="BH19" s="85" t="s">
        <v>22</v>
      </c>
      <c r="BI19" s="85" t="s">
        <v>22</v>
      </c>
      <c r="BJ19" s="85" t="s">
        <v>22</v>
      </c>
      <c r="BK19" s="85" t="s">
        <v>22</v>
      </c>
      <c r="BL19" s="85" t="s">
        <v>22</v>
      </c>
      <c r="BM19" s="85" t="s">
        <v>22</v>
      </c>
      <c r="BN19" s="85" t="s">
        <v>22</v>
      </c>
      <c r="BO19" s="85" t="s">
        <v>22</v>
      </c>
      <c r="BP19" s="85" t="s">
        <v>22</v>
      </c>
      <c r="BQ19" s="85" t="s">
        <v>22</v>
      </c>
      <c r="BR19" s="85" t="s">
        <v>22</v>
      </c>
    </row>
    <row r="20" spans="1:70" x14ac:dyDescent="0.3">
      <c r="D20" s="21"/>
      <c r="E20" s="21"/>
      <c r="F20" s="21"/>
      <c r="I20" s="26">
        <v>90</v>
      </c>
      <c r="J20" s="42">
        <f>AVERAGEIF(Table1[Delta],$I20,Table1[XIRR])</f>
        <v>4.1640245011425204E-3</v>
      </c>
      <c r="K20" s="24">
        <f>AVERAGEIF(Table1[Delta],$I20,Table1[DD])</f>
        <v>-8.191848669563255E-2</v>
      </c>
      <c r="L20" s="25">
        <f>AVERAGEIF(Table1[Delta],$I20,Table1[CAR/MDD])</f>
        <v>0.11426774573724038</v>
      </c>
      <c r="M20" s="24">
        <f>AVERAGEIF(Table2[Delta],$I20,Table2[XIRR])</f>
        <v>2.179608830883226E-2</v>
      </c>
      <c r="N20" s="24">
        <f>AVERAGEIF(Table2[Delta],$I20,Table2[DD])</f>
        <v>-7.5101050671019423E-2</v>
      </c>
      <c r="O20" s="35">
        <f>AVERAGEIF(Table2[Delta],$I20,Table2[CAR/MDD])</f>
        <v>0.51326496071102368</v>
      </c>
      <c r="P20" s="29">
        <f>AVERAGEIF(Table4[Delta],$I20,Table4[XIRR])</f>
        <v>4.5174941337688686E-2</v>
      </c>
      <c r="Q20" s="27">
        <f>AVERAGEIF(Table4[Delta],$I20,Table4[DD])</f>
        <v>-7.0503632697122967E-2</v>
      </c>
      <c r="R20" s="25">
        <f>AVERAGEIF(Table4[Delta],$I20,Table4[CAR/MDD])</f>
        <v>0.64416174653563207</v>
      </c>
      <c r="S20" s="24">
        <f>AVERAGEIF(Table5[Delta],$I20,Table5[XIRR])</f>
        <v>3.3342992962468461E-2</v>
      </c>
      <c r="T20" s="24">
        <f>AVERAGEIF(Table5[Delta],$I20,Table5[DD])</f>
        <v>-5.8483846723215049E-2</v>
      </c>
      <c r="U20" s="25">
        <f>AVERAGEIF(Table5[Delta],$I20,Table5[CAR/MDD])</f>
        <v>0.71907483303201569</v>
      </c>
      <c r="V20" s="24">
        <f>AVERAGEIF(Table6[Delta],$I20,Table6[XIRR])</f>
        <v>7.9578921616337311E-2</v>
      </c>
      <c r="W20" s="24">
        <f>AVERAGEIF(Table6[Delta],$I20,Table6[DD])</f>
        <v>-5.8667334412005161E-2</v>
      </c>
      <c r="X20" s="35">
        <f>AVERAGEIF(Table6[Delta],$I20,Table6[CAR/MDD])</f>
        <v>1.4957928317035889</v>
      </c>
      <c r="AA20" s="44"/>
      <c r="AB20" s="70">
        <v>90</v>
      </c>
      <c r="AC20" s="71">
        <v>2.5810142048282109E-2</v>
      </c>
      <c r="AD20" s="71">
        <v>-6.75724419385407E-2</v>
      </c>
      <c r="AE20" s="72">
        <v>0.40415143042060953</v>
      </c>
      <c r="AF20" s="71">
        <v>1.824236649473018E-2</v>
      </c>
      <c r="AG20" s="71">
        <v>-4.4555560641172574E-2</v>
      </c>
      <c r="AH20" s="72">
        <v>0.4128088901639142</v>
      </c>
      <c r="AI20" s="24">
        <f>AVERAGEIF(Table21[Delta],$AB20,Table21[XIRR])</f>
        <v>4.2291239403760963E-2</v>
      </c>
      <c r="AJ20" s="24">
        <f>AVERAGEIF(Table21[Delta],$AB20,Table21[DD])</f>
        <v>-5.6621135397738498E-2</v>
      </c>
      <c r="AK20" s="91">
        <f>AVERAGEIF(Table21[Delta],$AB20,Table21[CAR/MDD])</f>
        <v>0.77502814547346077</v>
      </c>
      <c r="AL20" s="71">
        <v>1.8005275621455784E-2</v>
      </c>
      <c r="AM20" s="71">
        <v>-8.2476047163402524E-2</v>
      </c>
      <c r="AN20" s="72">
        <v>0.22526378505432917</v>
      </c>
      <c r="AO20" s="71">
        <v>8.6038356043754618E-3</v>
      </c>
      <c r="AP20" s="71">
        <v>-6.3987646548140723E-2</v>
      </c>
      <c r="AQ20" s="72">
        <v>0.14850789083753277</v>
      </c>
      <c r="AR20" s="24">
        <f>AVERAGEIF(Table20[Delta],$AB20,Table20[XIRR])</f>
        <v>2.6072154302047179E-2</v>
      </c>
      <c r="AS20" s="24">
        <f>AVERAGEIF(Table20[Delta],$AB20,Table20[DD])</f>
        <v>-8.0989064451248496E-2</v>
      </c>
      <c r="AT20" s="91">
        <f>AVERAGEIF(Table20[Delta],$AB20,Table20[CAR/MDD])</f>
        <v>0.34321171642982057</v>
      </c>
      <c r="AU20" s="74"/>
      <c r="AV20" s="74"/>
      <c r="AW20" s="74"/>
      <c r="AX20" s="74"/>
      <c r="AY20" s="45"/>
      <c r="AZ20" s="84">
        <v>85</v>
      </c>
      <c r="BA20" s="85" t="s">
        <v>22</v>
      </c>
      <c r="BB20" s="85" t="s">
        <v>22</v>
      </c>
      <c r="BC20" s="85" t="s">
        <v>22</v>
      </c>
      <c r="BD20" s="85" t="s">
        <v>22</v>
      </c>
      <c r="BE20" s="85" t="s">
        <v>22</v>
      </c>
      <c r="BF20" s="85" t="s">
        <v>22</v>
      </c>
      <c r="BG20" s="85" t="s">
        <v>22</v>
      </c>
      <c r="BH20" s="85" t="s">
        <v>22</v>
      </c>
      <c r="BI20" s="85" t="s">
        <v>22</v>
      </c>
      <c r="BJ20" s="85" t="s">
        <v>22</v>
      </c>
      <c r="BK20" s="85" t="s">
        <v>22</v>
      </c>
      <c r="BL20" s="85" t="s">
        <v>22</v>
      </c>
      <c r="BM20" s="85" t="s">
        <v>22</v>
      </c>
      <c r="BN20" s="85" t="s">
        <v>22</v>
      </c>
      <c r="BO20" s="85" t="s">
        <v>22</v>
      </c>
      <c r="BP20" s="85" t="s">
        <v>22</v>
      </c>
      <c r="BQ20" s="85" t="s">
        <v>22</v>
      </c>
      <c r="BR20" s="85" t="s">
        <v>22</v>
      </c>
    </row>
    <row r="21" spans="1:70" ht="15" thickBot="1" x14ac:dyDescent="0.35">
      <c r="D21" s="21"/>
      <c r="E21" s="21"/>
      <c r="F21" s="21"/>
      <c r="I21" s="26">
        <v>95</v>
      </c>
      <c r="J21" s="43">
        <f>AVERAGEIF(Table1[Delta],$I21,Table1[XIRR])</f>
        <v>4.1170168544852935E-3</v>
      </c>
      <c r="K21" s="38">
        <f>AVERAGEIF(Table1[Delta],$I21,Table1[DD])</f>
        <v>-6.4239369475577179E-2</v>
      </c>
      <c r="L21" s="37">
        <f>AVERAGEIF(Table1[Delta],$I21,Table1[CAR/MDD])</f>
        <v>0.16805721234777452</v>
      </c>
      <c r="M21" s="38">
        <f>AVERAGEIF(Table2[Delta],$I21,Table2[XIRR])</f>
        <v>1.3322329485583578E-2</v>
      </c>
      <c r="N21" s="38">
        <f>AVERAGEIF(Table2[Delta],$I21,Table2[DD])</f>
        <v>-8.3229317113145879E-2</v>
      </c>
      <c r="O21" s="39">
        <f>AVERAGEIF(Table2[Delta],$I21,Table2[CAR/MDD])</f>
        <v>0.39230214638645877</v>
      </c>
      <c r="P21" s="30">
        <f>AVERAGEIF(Table4[Delta],$I21,Table4[XIRR])</f>
        <v>4.325418648871214E-2</v>
      </c>
      <c r="Q21" s="36">
        <f>AVERAGEIF(Table4[Delta],$I21,Table4[DD])</f>
        <v>-5.7490152626496316E-2</v>
      </c>
      <c r="R21" s="37">
        <f>AVERAGEIF(Table4[Delta],$I21,Table4[CAR/MDD])</f>
        <v>0.74614511846867193</v>
      </c>
      <c r="S21" s="38">
        <f>AVERAGEIF(Table5[Delta],$I21,Table5[XIRR])</f>
        <v>4.435894091832316E-2</v>
      </c>
      <c r="T21" s="38">
        <f>AVERAGEIF(Table5[Delta],$I21,Table5[DD])</f>
        <v>-4.7224121740331512E-2</v>
      </c>
      <c r="U21" s="37">
        <f>AVERAGEIF(Table5[Delta],$I21,Table5[CAR/MDD])</f>
        <v>0.94310779276739809</v>
      </c>
      <c r="V21" s="38">
        <f>AVERAGEIF(Table6[Delta],$I21,Table6[XIRR])</f>
        <v>8.6039182960784569E-2</v>
      </c>
      <c r="W21" s="38">
        <f>AVERAGEIF(Table6[Delta],$I21,Table6[DD])</f>
        <v>-4.4395063063280872E-2</v>
      </c>
      <c r="X21" s="39">
        <f>AVERAGEIF(Table6[Delta],$I21,Table6[CAR/MDD])</f>
        <v>2.072628200679171</v>
      </c>
      <c r="AA21" s="44"/>
      <c r="AB21" s="70">
        <v>95</v>
      </c>
      <c r="AC21" s="71">
        <v>1.855471136879034E-2</v>
      </c>
      <c r="AD21" s="71">
        <v>-5.0984116209085675E-2</v>
      </c>
      <c r="AE21" s="72">
        <v>0.33189226196280719</v>
      </c>
      <c r="AF21" s="71">
        <v>2.9918457143155858E-2</v>
      </c>
      <c r="AG21" s="71">
        <v>-3.6685230396088439E-2</v>
      </c>
      <c r="AH21" s="72">
        <v>0.83866465467520379</v>
      </c>
      <c r="AI21" s="24">
        <f>AVERAGEIF(Table21[Delta],$AB21,Table21[XIRR])</f>
        <v>4.6478741551183783E-2</v>
      </c>
      <c r="AJ21" s="24">
        <f>AVERAGEIF(Table21[Delta],$AB21,Table21[DD])</f>
        <v>-3.3995574518936381E-2</v>
      </c>
      <c r="AK21" s="91">
        <f>AVERAGEIF(Table21[Delta],$AB21,Table21[CAR/MDD])</f>
        <v>1.38188628814471</v>
      </c>
      <c r="AL21" s="71">
        <v>1.5369930148268379E-2</v>
      </c>
      <c r="AM21" s="71">
        <v>-5.6237970545588989E-2</v>
      </c>
      <c r="AN21" s="72">
        <v>0.25132447296758026</v>
      </c>
      <c r="AO21" s="71">
        <v>3.0769800925023023E-2</v>
      </c>
      <c r="AP21" s="71">
        <v>-5.1073182781037396E-2</v>
      </c>
      <c r="AQ21" s="72">
        <v>0.60706343838573762</v>
      </c>
      <c r="AR21" s="24">
        <f>AVERAGEIF(Table20[Delta],$AB21,Table20[XIRR])</f>
        <v>4.4393262419910241E-2</v>
      </c>
      <c r="AS21" s="24">
        <f>AVERAGEIF(Table20[Delta],$AB21,Table20[DD])</f>
        <v>-4.0058848616306861E-2</v>
      </c>
      <c r="AT21" s="91">
        <f>AVERAGEIF(Table20[Delta],$AB21,Table20[CAR/MDD])</f>
        <v>1.1576667163640433</v>
      </c>
      <c r="AU21" s="74"/>
      <c r="AV21" s="74"/>
      <c r="AW21" s="74"/>
      <c r="AX21" s="74"/>
      <c r="AY21" s="45"/>
      <c r="AZ21" s="84">
        <v>90</v>
      </c>
      <c r="BA21" s="85" t="s">
        <v>22</v>
      </c>
      <c r="BB21" s="85" t="s">
        <v>22</v>
      </c>
      <c r="BC21" s="85" t="s">
        <v>22</v>
      </c>
      <c r="BD21" s="85" t="s">
        <v>22</v>
      </c>
      <c r="BE21" s="85" t="s">
        <v>22</v>
      </c>
      <c r="BF21" s="85" t="s">
        <v>22</v>
      </c>
      <c r="BG21" s="85" t="s">
        <v>22</v>
      </c>
      <c r="BH21" s="85" t="s">
        <v>22</v>
      </c>
      <c r="BI21" s="85" t="s">
        <v>22</v>
      </c>
      <c r="BJ21" s="85" t="s">
        <v>22</v>
      </c>
      <c r="BK21" s="85" t="s">
        <v>22</v>
      </c>
      <c r="BL21" s="85" t="s">
        <v>22</v>
      </c>
      <c r="BM21" s="85" t="s">
        <v>22</v>
      </c>
      <c r="BN21" s="85" t="s">
        <v>22</v>
      </c>
      <c r="BO21" s="85" t="s">
        <v>22</v>
      </c>
      <c r="BP21" s="85" t="s">
        <v>22</v>
      </c>
      <c r="BQ21" s="85" t="s">
        <v>22</v>
      </c>
      <c r="BR21" s="85" t="s">
        <v>22</v>
      </c>
    </row>
    <row r="22" spans="1:70" x14ac:dyDescent="0.3">
      <c r="D22" s="21"/>
      <c r="E22" s="21"/>
      <c r="F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V22" s="75"/>
      <c r="AW22" s="75"/>
      <c r="AX22" s="75"/>
      <c r="AY22" s="21"/>
      <c r="AZ22" s="84">
        <v>95</v>
      </c>
      <c r="BA22" s="85" t="s">
        <v>22</v>
      </c>
      <c r="BB22" s="85" t="s">
        <v>22</v>
      </c>
      <c r="BC22" s="85" t="s">
        <v>22</v>
      </c>
      <c r="BD22" s="85" t="s">
        <v>22</v>
      </c>
      <c r="BE22" s="85" t="s">
        <v>22</v>
      </c>
      <c r="BF22" s="85" t="s">
        <v>22</v>
      </c>
      <c r="BG22" s="85" t="s">
        <v>22</v>
      </c>
      <c r="BH22" s="85" t="s">
        <v>22</v>
      </c>
      <c r="BI22" s="85" t="s">
        <v>22</v>
      </c>
      <c r="BJ22" s="85" t="s">
        <v>22</v>
      </c>
      <c r="BK22" s="85" t="s">
        <v>22</v>
      </c>
      <c r="BL22" s="85" t="s">
        <v>22</v>
      </c>
      <c r="BM22" s="85" t="s">
        <v>22</v>
      </c>
      <c r="BN22" s="85" t="s">
        <v>22</v>
      </c>
      <c r="BO22" s="85" t="s">
        <v>22</v>
      </c>
      <c r="BP22" s="85" t="s">
        <v>22</v>
      </c>
      <c r="BQ22" s="85" t="s">
        <v>22</v>
      </c>
      <c r="BR22" s="85" t="s">
        <v>22</v>
      </c>
    </row>
    <row r="26" spans="1:70" x14ac:dyDescent="0.3">
      <c r="A26" s="20"/>
      <c r="B26" s="50" t="s">
        <v>25</v>
      </c>
      <c r="C26" s="47"/>
      <c r="D26" s="47"/>
      <c r="E26" s="47"/>
      <c r="F26" s="47"/>
      <c r="G26" s="47"/>
      <c r="H26" s="47" t="s">
        <v>17</v>
      </c>
      <c r="I26" s="47"/>
      <c r="J26" s="47"/>
      <c r="K26" s="47"/>
      <c r="L26" s="47"/>
      <c r="M26" s="47"/>
      <c r="N26" s="47"/>
      <c r="O26" s="47"/>
      <c r="P26" s="47"/>
      <c r="Q26" s="59" t="s">
        <v>28</v>
      </c>
      <c r="R26" s="55"/>
      <c r="S26" s="55"/>
      <c r="T26" s="55"/>
      <c r="U26" s="55"/>
      <c r="V26" s="55"/>
      <c r="W26" s="55"/>
      <c r="X26" s="55"/>
      <c r="Y26" s="55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V26" s="21"/>
    </row>
    <row r="27" spans="1:70" ht="15" thickBot="1" x14ac:dyDescent="0.35">
      <c r="A27" s="20"/>
      <c r="B27" s="48" t="s">
        <v>15</v>
      </c>
      <c r="C27" s="49"/>
      <c r="D27" s="49"/>
      <c r="E27" s="49" t="s">
        <v>16</v>
      </c>
      <c r="F27" s="49"/>
      <c r="G27" s="49"/>
      <c r="H27" s="48" t="s">
        <v>15</v>
      </c>
      <c r="I27" s="49"/>
      <c r="J27" s="49"/>
      <c r="K27" s="49" t="s">
        <v>16</v>
      </c>
      <c r="L27" s="49"/>
      <c r="M27" s="49"/>
      <c r="N27" s="49" t="s">
        <v>21</v>
      </c>
      <c r="O27" s="49"/>
      <c r="P27" s="49"/>
      <c r="Q27" s="48" t="s">
        <v>15</v>
      </c>
      <c r="R27" s="49"/>
      <c r="S27" s="49"/>
      <c r="T27" s="49" t="s">
        <v>16</v>
      </c>
      <c r="U27" s="49"/>
      <c r="V27" s="49"/>
      <c r="W27" s="49" t="s">
        <v>29</v>
      </c>
      <c r="X27" s="49"/>
      <c r="Y27" s="49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V27" s="21"/>
    </row>
    <row r="28" spans="1:70" x14ac:dyDescent="0.3">
      <c r="A28" s="26" t="s">
        <v>26</v>
      </c>
      <c r="B28" s="41" t="s">
        <v>4</v>
      </c>
      <c r="C28" s="33" t="s">
        <v>5</v>
      </c>
      <c r="D28" s="32" t="s">
        <v>6</v>
      </c>
      <c r="E28" s="33" t="s">
        <v>4</v>
      </c>
      <c r="F28" s="33" t="s">
        <v>5</v>
      </c>
      <c r="G28" s="34" t="s">
        <v>6</v>
      </c>
      <c r="H28" s="28" t="s">
        <v>4</v>
      </c>
      <c r="I28" s="31" t="s">
        <v>5</v>
      </c>
      <c r="J28" s="32" t="s">
        <v>6</v>
      </c>
      <c r="K28" s="33" t="s">
        <v>4</v>
      </c>
      <c r="L28" s="33" t="s">
        <v>5</v>
      </c>
      <c r="M28" s="33" t="s">
        <v>6</v>
      </c>
      <c r="N28" s="33" t="s">
        <v>4</v>
      </c>
      <c r="O28" s="33" t="s">
        <v>5</v>
      </c>
      <c r="P28" s="34" t="s">
        <v>6</v>
      </c>
      <c r="Q28" s="28" t="s">
        <v>4</v>
      </c>
      <c r="R28" s="31" t="s">
        <v>5</v>
      </c>
      <c r="S28" s="32" t="s">
        <v>6</v>
      </c>
      <c r="T28" s="33" t="s">
        <v>4</v>
      </c>
      <c r="U28" s="33" t="s">
        <v>5</v>
      </c>
      <c r="V28" s="33" t="s">
        <v>6</v>
      </c>
      <c r="W28" s="33" t="s">
        <v>4</v>
      </c>
      <c r="X28" s="33" t="s">
        <v>5</v>
      </c>
      <c r="Y28" s="34" t="s">
        <v>6</v>
      </c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V28" s="21"/>
    </row>
    <row r="29" spans="1:70" x14ac:dyDescent="0.3">
      <c r="A29" s="26">
        <v>50</v>
      </c>
      <c r="B29" s="46" t="s">
        <v>22</v>
      </c>
      <c r="C29" s="46" t="s">
        <v>22</v>
      </c>
      <c r="D29" s="46" t="s">
        <v>22</v>
      </c>
      <c r="E29" s="46" t="s">
        <v>22</v>
      </c>
      <c r="F29" s="46" t="s">
        <v>22</v>
      </c>
      <c r="G29" s="46" t="s">
        <v>22</v>
      </c>
      <c r="H29" s="42">
        <f>AVERAGEIF(Table4[%],$A29,Table4[XIRR])</f>
        <v>8.3470890613401016E-2</v>
      </c>
      <c r="I29" s="24">
        <f>AVERAGEIF(Table4[%],$A29,Table4[DD])</f>
        <v>-0.10289633165029202</v>
      </c>
      <c r="J29" s="25">
        <f>AVERAGEIF(Table4[%],$A29,Table4[CAR/MDD])</f>
        <v>0.79933699458075358</v>
      </c>
      <c r="K29" s="42">
        <f>AVERAGEIF(Table5[%],$A29,Table5[XIRR])</f>
        <v>-1.3360268310924979E-3</v>
      </c>
      <c r="L29" s="24">
        <f>AVERAGEIF(Table5[%],$A29,Table5[DD])</f>
        <v>-0.15648668978966968</v>
      </c>
      <c r="M29" s="25">
        <f>AVERAGEIF(Table5[%],$A29,Table5[CAR/MDD])</f>
        <v>1.7908104862037755E-2</v>
      </c>
      <c r="N29" s="42">
        <f>AVERAGEIF(Table6[%],$A29,Table6[XIRR])</f>
        <v>8.5546332918736451E-2</v>
      </c>
      <c r="O29" s="24">
        <f>AVERAGEIF(Table6[%],$A29,Table6[DD])</f>
        <v>-9.2536044571935025E-2</v>
      </c>
      <c r="P29" s="25">
        <f>AVERAGEIF(Table6[%],$A29,Table6[CAR/MDD])</f>
        <v>1.4053111774584375</v>
      </c>
      <c r="Q29" s="42" t="s">
        <v>22</v>
      </c>
      <c r="R29" s="42" t="s">
        <v>22</v>
      </c>
      <c r="S29" s="42" t="s">
        <v>22</v>
      </c>
      <c r="T29" s="42" t="s">
        <v>22</v>
      </c>
      <c r="U29" s="42" t="s">
        <v>22</v>
      </c>
      <c r="V29" s="42" t="s">
        <v>22</v>
      </c>
      <c r="W29" s="42" t="s">
        <v>22</v>
      </c>
      <c r="X29" s="42" t="s">
        <v>22</v>
      </c>
      <c r="Y29" s="42" t="s">
        <v>22</v>
      </c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V29" s="21"/>
    </row>
    <row r="30" spans="1:70" x14ac:dyDescent="0.3">
      <c r="A30" s="26">
        <v>75</v>
      </c>
      <c r="B30" s="46" t="s">
        <v>22</v>
      </c>
      <c r="C30" s="46" t="s">
        <v>22</v>
      </c>
      <c r="D30" s="46" t="s">
        <v>22</v>
      </c>
      <c r="E30" s="46" t="s">
        <v>22</v>
      </c>
      <c r="F30" s="46" t="s">
        <v>22</v>
      </c>
      <c r="G30" s="46" t="s">
        <v>22</v>
      </c>
      <c r="H30" s="42">
        <f>AVERAGEIF(Table4[%],$A30,Table4[XIRR])</f>
        <v>8.22443736839681E-2</v>
      </c>
      <c r="I30" s="24">
        <f>AVERAGEIF(Table4[%],$A30,Table4[DD])</f>
        <v>-7.4301589114263739E-2</v>
      </c>
      <c r="J30" s="25">
        <f>AVERAGEIF(Table4[%],$A30,Table4[CAR/MDD])</f>
        <v>1.1282460649353152</v>
      </c>
      <c r="K30" s="42">
        <f>AVERAGEIF(Table5[%],$A30,Table5[XIRR])</f>
        <v>1.9425985752258602E-2</v>
      </c>
      <c r="L30" s="24">
        <f>AVERAGEIF(Table5[%],$A30,Table5[DD])</f>
        <v>-9.8564866052972572E-2</v>
      </c>
      <c r="M30" s="25">
        <f>AVERAGEIF(Table5[%],$A30,Table5[CAR/MDD])</f>
        <v>0.24452255571876425</v>
      </c>
      <c r="N30" s="42">
        <f>AVERAGEIF(Table6[%],$A30,Table6[XIRR])</f>
        <v>0.10034828698786187</v>
      </c>
      <c r="O30" s="24">
        <f>AVERAGEIF(Table6[%],$A30,Table6[DD])</f>
        <v>-7.5044628845797795E-2</v>
      </c>
      <c r="P30" s="25">
        <f>AVERAGEIF(Table6[%],$A30,Table6[CAR/MDD])</f>
        <v>1.7787053007659994</v>
      </c>
      <c r="Q30" s="42" t="s">
        <v>22</v>
      </c>
      <c r="R30" s="42" t="s">
        <v>22</v>
      </c>
      <c r="S30" s="42" t="s">
        <v>22</v>
      </c>
      <c r="T30" s="42" t="s">
        <v>22</v>
      </c>
      <c r="U30" s="42" t="s">
        <v>22</v>
      </c>
      <c r="V30" s="42" t="s">
        <v>22</v>
      </c>
      <c r="W30" s="42" t="s">
        <v>22</v>
      </c>
      <c r="X30" s="42" t="s">
        <v>22</v>
      </c>
      <c r="Y30" s="42" t="s">
        <v>22</v>
      </c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V30" s="21"/>
    </row>
    <row r="31" spans="1:70" x14ac:dyDescent="0.3">
      <c r="A31" s="26">
        <v>100</v>
      </c>
      <c r="B31" s="42">
        <f>AVERAGEIF(Table1[%],$A31,Table1[XIRR])</f>
        <v>1.6649377004482359E-2</v>
      </c>
      <c r="C31" s="24">
        <f>AVERAGEIF(Table1[%],$A31,Table1[DD])</f>
        <v>-7.1065047428467643E-2</v>
      </c>
      <c r="D31" s="25">
        <f>AVERAGEIF(Table1[%],$A31,Table1[CAR/MDD])</f>
        <v>0.31810287324792835</v>
      </c>
      <c r="E31" s="42">
        <f>AVERAGEIF(Table2[%],$A31,Table2[XIRR])</f>
        <v>2.0980675202678179E-3</v>
      </c>
      <c r="F31" s="24">
        <f>AVERAGEIF(Table2[%],$A31,Table2[DD])</f>
        <v>-9.6124260046120541E-2</v>
      </c>
      <c r="G31" s="25">
        <f>AVERAGEIF(Table2[%],$A31,Table2[CAR/MDD])</f>
        <v>0.21164565896209031</v>
      </c>
      <c r="H31" s="42">
        <f>AVERAGEIF(Table4[%],$A31,Table4[XIRR])</f>
        <v>7.9456734527278361E-2</v>
      </c>
      <c r="I31" s="24">
        <f>AVERAGEIF(Table4[%],$A31,Table4[DD])</f>
        <v>-5.3940036010233089E-2</v>
      </c>
      <c r="J31" s="25">
        <f>AVERAGEIF(Table4[%],$A31,Table4[CAR/MDD])</f>
        <v>1.5646851127372616</v>
      </c>
      <c r="K31" s="42">
        <f>AVERAGEIF(Table5[%],$A31,Table5[XIRR])</f>
        <v>3.0069298470354149E-2</v>
      </c>
      <c r="L31" s="24">
        <f>AVERAGEIF(Table5[%],$A31,Table5[DD])</f>
        <v>-6.6884652172539277E-2</v>
      </c>
      <c r="M31" s="25">
        <f>AVERAGEIF(Table5[%],$A31,Table5[CAR/MDD])</f>
        <v>0.55917934805001279</v>
      </c>
      <c r="N31" s="42">
        <f>AVERAGEIF(Table6[%],$A31,Table6[XIRR])</f>
        <v>0.10621138872921587</v>
      </c>
      <c r="O31" s="24">
        <f>AVERAGEIF(Table6[%],$A31,Table6[DD])</f>
        <v>-6.6271840076275124E-2</v>
      </c>
      <c r="P31" s="25">
        <f>AVERAGEIF(Table6[%],$A31,Table6[CAR/MDD])</f>
        <v>1.8632438732782213</v>
      </c>
      <c r="Q31" s="42">
        <f>AVERAGEIF(Table3[%],Summary!$A31,Table3[XIRR])</f>
        <v>6.4116802004479945E-2</v>
      </c>
      <c r="R31" s="42">
        <f>AVERAGEIF(Table3[%],Summary!$A31,Table3[DD])</f>
        <v>-4.7627211247324594E-2</v>
      </c>
      <c r="S31" s="56">
        <f>AVERAGEIF(Table3[%],Summary!$A31,Table3[CAR/MDD])</f>
        <v>1.4003559934710759</v>
      </c>
      <c r="T31" s="42">
        <f>AVERAGEIF(Table8[%],Summary!$A31,Table8[XIRR])</f>
        <v>6.0749127778121437E-3</v>
      </c>
      <c r="U31" s="42">
        <f>AVERAGEIF(Table8[%],Summary!$A31,Table8[DD])</f>
        <v>-8.8179496489300305E-2</v>
      </c>
      <c r="V31" s="56">
        <f>AVERAGEIF(Table8[%],Summary!$A31,Table8[CAR/MDD])</f>
        <v>7.2093043351126304E-2</v>
      </c>
      <c r="W31" s="42">
        <f>AVERAGEIF(Table9[%],Summary!$A31,Table9[XIRR])</f>
        <v>6.9036598734853127E-2</v>
      </c>
      <c r="X31" s="42">
        <f>AVERAGEIF(Table9[%],Summary!$A31,Table9[DD])</f>
        <v>-6.6624325692822964E-2</v>
      </c>
      <c r="Y31" s="56">
        <f>AVERAGEIF(Table9[%],Summary!$A31,Table9[CAR/MDD])</f>
        <v>1.1299806539829922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V31" s="21"/>
    </row>
    <row r="32" spans="1:70" x14ac:dyDescent="0.3">
      <c r="A32" s="26">
        <v>125</v>
      </c>
      <c r="B32" s="42">
        <f>AVERAGEIF(Table1[%],$A32,Table1[XIRR])</f>
        <v>1.5650249140977728E-2</v>
      </c>
      <c r="C32" s="24">
        <f>AVERAGEIF(Table1[%],$A32,Table1[DD])</f>
        <v>-6.0542670217611609E-2</v>
      </c>
      <c r="D32" s="25">
        <f>AVERAGEIF(Table1[%],$A32,Table1[CAR/MDD])</f>
        <v>0.39804096753254564</v>
      </c>
      <c r="E32" s="42">
        <f>AVERAGEIF(Table2[%],$A32,Table2[XIRR])</f>
        <v>5.4865248563097501E-3</v>
      </c>
      <c r="F32" s="24">
        <f>AVERAGEIF(Table2[%],$A32,Table2[DD])</f>
        <v>-8.3406713400219851E-2</v>
      </c>
      <c r="G32" s="25">
        <f>AVERAGEIF(Table2[%],$A32,Table2[CAR/MDD])</f>
        <v>0.20593291908023739</v>
      </c>
      <c r="H32" s="42">
        <f>AVERAGEIF(Table4[%],$A32,Table4[XIRR])</f>
        <v>7.4397487380271174E-2</v>
      </c>
      <c r="I32" s="24">
        <f>AVERAGEIF(Table4[%],$A32,Table4[DD])</f>
        <v>-4.3476611369694516E-2</v>
      </c>
      <c r="J32" s="25">
        <f>AVERAGEIF(Table4[%],$A32,Table4[CAR/MDD])</f>
        <v>1.7931457136200386</v>
      </c>
      <c r="K32" s="42">
        <f>AVERAGEIF(Table5[%],$A32,Table5[XIRR])</f>
        <v>3.7330326886456773E-2</v>
      </c>
      <c r="L32" s="24">
        <f>AVERAGEIF(Table5[%],$A32,Table5[DD])</f>
        <v>-5.8461353539701735E-2</v>
      </c>
      <c r="M32" s="25">
        <f>AVERAGEIF(Table5[%],$A32,Table5[CAR/MDD])</f>
        <v>0.80217108526089342</v>
      </c>
      <c r="N32" s="42">
        <f>AVERAGEIF(Table6[%],$A32,Table6[XIRR])</f>
        <v>0.10754196204207316</v>
      </c>
      <c r="O32" s="24">
        <f>AVERAGEIF(Table6[%],$A32,Table6[DD])</f>
        <v>-6.14044508673827E-2</v>
      </c>
      <c r="P32" s="25">
        <f>AVERAGEIF(Table6[%],$A32,Table6[CAR/MDD])</f>
        <v>1.9122664871991011</v>
      </c>
      <c r="Q32" s="42">
        <f>AVERAGEIF(Table3[%],Summary!$A32,Table3[XIRR])</f>
        <v>5.9327708727446166E-2</v>
      </c>
      <c r="R32" s="42">
        <f>AVERAGEIF(Table3[%],Summary!$A32,Table3[DD])</f>
        <v>-3.8166562971823401E-2</v>
      </c>
      <c r="S32" s="56">
        <f>AVERAGEIF(Table3[%],Summary!$A32,Table3[CAR/MDD])</f>
        <v>1.6105918037915161</v>
      </c>
      <c r="T32" s="42">
        <f>AVERAGEIF(Table8[%],Summary!$A32,Table8[XIRR])</f>
        <v>1.3481617218771122E-2</v>
      </c>
      <c r="U32" s="42">
        <f>AVERAGEIF(Table8[%],Summary!$A32,Table8[DD])</f>
        <v>-7.1448311464742897E-2</v>
      </c>
      <c r="V32" s="56">
        <f>AVERAGEIF(Table8[%],Summary!$A32,Table8[CAR/MDD])</f>
        <v>0.20920628523271367</v>
      </c>
      <c r="W32" s="42">
        <f>AVERAGEIF(Table9[%],Summary!$A32,Table9[XIRR])</f>
        <v>7.007924825509744E-2</v>
      </c>
      <c r="X32" s="42">
        <f>AVERAGEIF(Table9[%],Summary!$A32,Table9[DD])</f>
        <v>-6.0403112937938805E-2</v>
      </c>
      <c r="Y32" s="56">
        <f>AVERAGEIF(Table9[%],Summary!$A32,Table9[CAR/MDD])</f>
        <v>1.2197028231425155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V32" s="21"/>
    </row>
    <row r="33" spans="1:25" x14ac:dyDescent="0.3">
      <c r="A33" s="26">
        <v>150</v>
      </c>
      <c r="B33" s="42">
        <f>AVERAGEIF(Table1[%],$A33,Table1[XIRR])</f>
        <v>1.4766739586277E-2</v>
      </c>
      <c r="C33" s="24">
        <f>AVERAGEIF(Table1[%],$A33,Table1[DD])</f>
        <v>-5.6927600651955554E-2</v>
      </c>
      <c r="D33" s="25">
        <f>AVERAGEIF(Table1[%],$A33,Table1[CAR/MDD])</f>
        <v>0.42990572845205488</v>
      </c>
      <c r="E33" s="42">
        <f>AVERAGEIF(Table2[%],$A33,Table2[XIRR])</f>
        <v>6.3526553158417438E-3</v>
      </c>
      <c r="F33" s="24">
        <f>AVERAGEIF(Table2[%],$A33,Table2[DD])</f>
        <v>-8.232666078006004E-2</v>
      </c>
      <c r="G33" s="25">
        <f>AVERAGEIF(Table2[%],$A33,Table2[CAR/MDD])</f>
        <v>0.17347529541091092</v>
      </c>
      <c r="H33" s="42">
        <f>AVERAGEIF(Table4[%],$A33,Table4[XIRR])</f>
        <v>6.8747413129646481E-2</v>
      </c>
      <c r="I33" s="24">
        <f>AVERAGEIF(Table4[%],$A33,Table4[DD])</f>
        <v>-4.6595806763478527E-2</v>
      </c>
      <c r="J33" s="25">
        <f>AVERAGEIF(Table4[%],$A33,Table4[CAR/MDD])</f>
        <v>1.6011511572687507</v>
      </c>
      <c r="K33" s="42">
        <f>AVERAGEIF(Table5[%],$A33,Table5[XIRR])</f>
        <v>4.5535622394801835E-2</v>
      </c>
      <c r="L33" s="24">
        <f>AVERAGEIF(Table5[%],$A33,Table5[DD])</f>
        <v>-6.1902447553115643E-2</v>
      </c>
      <c r="M33" s="25">
        <f>AVERAGEIF(Table5[%],$A33,Table5[CAR/MDD])</f>
        <v>0.81212495625231651</v>
      </c>
      <c r="N33" s="42">
        <f>AVERAGEIF(Table6[%],$A33,Table6[XIRR])</f>
        <v>0.10898932143763873</v>
      </c>
      <c r="O33" s="24">
        <f>AVERAGEIF(Table6[%],$A33,Table6[DD])</f>
        <v>-5.8905476152140875E-2</v>
      </c>
      <c r="P33" s="25">
        <f>AVERAGEIF(Table6[%],$A33,Table6[CAR/MDD])</f>
        <v>1.9813385064626292</v>
      </c>
      <c r="Q33" s="42">
        <f>AVERAGEIF(Table3[%],Summary!$A33,Table3[XIRR])</f>
        <v>5.578385686373033E-2</v>
      </c>
      <c r="R33" s="42">
        <f>AVERAGEIF(Table3[%],Summary!$A33,Table3[DD])</f>
        <v>-3.6174245954519527E-2</v>
      </c>
      <c r="S33" s="56">
        <f>AVERAGEIF(Table3[%],Summary!$A33,Table3[CAR/MDD])</f>
        <v>1.6186558476174928</v>
      </c>
      <c r="T33" s="42">
        <f>AVERAGEIF(Table8[%],Summary!$A33,Table8[XIRR])</f>
        <v>1.7715070579066881E-2</v>
      </c>
      <c r="U33" s="42">
        <f>AVERAGEIF(Table8[%],Summary!$A33,Table8[DD])</f>
        <v>-6.8591580194632948E-2</v>
      </c>
      <c r="V33" s="56">
        <f>AVERAGEIF(Table8[%],Summary!$A33,Table8[CAR/MDD])</f>
        <v>0.29310504235262341</v>
      </c>
      <c r="W33" s="42">
        <f>AVERAGEIF(Table9[%],Summary!$A33,Table9[XIRR])</f>
        <v>7.0033641881303885E-2</v>
      </c>
      <c r="X33" s="42">
        <f>AVERAGEIF(Table9[%],Summary!$A33,Table9[DD])</f>
        <v>-5.8113981280436572E-2</v>
      </c>
      <c r="Y33" s="56">
        <f>AVERAGEIF(Table9[%],Summary!$A33,Table9[CAR/MDD])</f>
        <v>1.2313715733296955</v>
      </c>
    </row>
    <row r="34" spans="1:25" x14ac:dyDescent="0.3">
      <c r="A34" s="26">
        <v>175</v>
      </c>
      <c r="B34" s="42">
        <f>AVERAGEIF(Table1[%],$A34,Table1[XIRR])</f>
        <v>1.4469324871527918E-2</v>
      </c>
      <c r="C34" s="24">
        <f>AVERAGEIF(Table1[%],$A34,Table1[DD])</f>
        <v>-5.6411478323017572E-2</v>
      </c>
      <c r="D34" s="25">
        <f>AVERAGEIF(Table1[%],$A34,Table1[CAR/MDD])</f>
        <v>0.45336076284449434</v>
      </c>
      <c r="E34" s="42">
        <f>AVERAGEIF(Table2[%],$A34,Table2[XIRR])</f>
        <v>8.4681748917902616E-3</v>
      </c>
      <c r="F34" s="24">
        <f>AVERAGEIF(Table2[%],$A34,Table2[DD])</f>
        <v>-8.2696463394534042E-2</v>
      </c>
      <c r="G34" s="25">
        <f>AVERAGEIF(Table2[%],$A34,Table2[CAR/MDD])</f>
        <v>0.16169865205419168</v>
      </c>
      <c r="H34" s="42">
        <f>AVERAGEIF(Table4[%],$A34,Table4[XIRR])</f>
        <v>6.8835632662062982E-2</v>
      </c>
      <c r="I34" s="24">
        <f>AVERAGEIF(Table4[%],$A34,Table4[DD])</f>
        <v>-4.7181250828300707E-2</v>
      </c>
      <c r="J34" s="25">
        <f>AVERAGEIF(Table4[%],$A34,Table4[CAR/MDD])</f>
        <v>1.5622026061266452</v>
      </c>
      <c r="K34" s="42">
        <f>AVERAGEIF(Table5[%],$A34,Table5[XIRR])</f>
        <v>4.6460961975401782E-2</v>
      </c>
      <c r="L34" s="24">
        <f>AVERAGEIF(Table5[%],$A34,Table5[DD])</f>
        <v>-7.0032933460258226E-2</v>
      </c>
      <c r="M34" s="25">
        <f>AVERAGEIF(Table5[%],$A34,Table5[CAR/MDD])</f>
        <v>0.71550613931218188</v>
      </c>
      <c r="N34" s="42">
        <f>AVERAGEIF(Table6[%],$A34,Table6[XIRR])</f>
        <v>0.10947059200610842</v>
      </c>
      <c r="O34" s="24">
        <f>AVERAGEIF(Table6[%],$A34,Table6[DD])</f>
        <v>-6.1927967967287709E-2</v>
      </c>
      <c r="P34" s="25">
        <f>AVERAGEIF(Table6[%],$A34,Table6[CAR/MDD])</f>
        <v>1.8336742367839436</v>
      </c>
      <c r="Q34" s="42">
        <f>AVERAGEIF(Table3[%],Summary!$A34,Table3[XIRR])</f>
        <v>5.2814106786211949E-2</v>
      </c>
      <c r="R34" s="42">
        <f>AVERAGEIF(Table3[%],Summary!$A34,Table3[DD])</f>
        <v>-3.851334469351745E-2</v>
      </c>
      <c r="S34" s="56">
        <f>AVERAGEIF(Table3[%],Summary!$A34,Table3[CAR/MDD])</f>
        <v>1.4744766841894612</v>
      </c>
      <c r="T34" s="42">
        <f>AVERAGEIF(Table8[%],Summary!$A34,Table8[XIRR])</f>
        <v>2.3213307028913679E-2</v>
      </c>
      <c r="U34" s="42">
        <f>AVERAGEIF(Table8[%],Summary!$A34,Table8[DD])</f>
        <v>-7.0571779126376646E-2</v>
      </c>
      <c r="V34" s="56">
        <f>AVERAGEIF(Table8[%],Summary!$A34,Table8[CAR/MDD])</f>
        <v>0.35457341689092758</v>
      </c>
      <c r="W34" s="42">
        <f>AVERAGEIF(Table9[%],Summary!$A34,Table9[XIRR])</f>
        <v>7.1742652065162879E-2</v>
      </c>
      <c r="X34" s="42">
        <f>AVERAGEIF(Table9[%],Summary!$A34,Table9[DD])</f>
        <v>-5.9128102424714273E-2</v>
      </c>
      <c r="Y34" s="56">
        <f>AVERAGEIF(Table9[%],Summary!$A34,Table9[CAR/MDD])</f>
        <v>1.2705318020121341</v>
      </c>
    </row>
    <row r="35" spans="1:25" x14ac:dyDescent="0.3">
      <c r="A35" s="26">
        <v>200</v>
      </c>
      <c r="B35" s="42">
        <f>AVERAGEIF(Table1[%],$A35,Table1[XIRR])</f>
        <v>1.322069460529998E-2</v>
      </c>
      <c r="C35" s="24">
        <f>AVERAGEIF(Table1[%],$A35,Table1[DD])</f>
        <v>-6.1684656717014785E-2</v>
      </c>
      <c r="D35" s="25">
        <f>AVERAGEIF(Table1[%],$A35,Table1[CAR/MDD])</f>
        <v>0.43842211722884444</v>
      </c>
      <c r="E35" s="42">
        <f>AVERAGEIF(Table2[%],$A35,Table2[XIRR])</f>
        <v>8.5563031042152678E-3</v>
      </c>
      <c r="F35" s="24">
        <f>AVERAGEIF(Table2[%],$A35,Table2[DD])</f>
        <v>-9.2082621226204781E-2</v>
      </c>
      <c r="G35" s="25">
        <f>AVERAGEIF(Table2[%],$A35,Table2[CAR/MDD])</f>
        <v>0.15660914711209289</v>
      </c>
      <c r="H35" s="42">
        <f>AVERAGEIF(Table4[%],$A35,Table4[XIRR])</f>
        <v>6.244873894834925E-2</v>
      </c>
      <c r="I35" s="24">
        <f>AVERAGEIF(Table4[%],$A35,Table4[DD])</f>
        <v>-5.0836073228669836E-2</v>
      </c>
      <c r="J35" s="25">
        <f>AVERAGEIF(Table4[%],$A35,Table4[CAR/MDD])</f>
        <v>1.3830925458420595</v>
      </c>
      <c r="K35" s="42">
        <f>AVERAGEIF(Table5[%],$A35,Table5[XIRR])</f>
        <v>5.1538467495137671E-2</v>
      </c>
      <c r="L35" s="24">
        <f>AVERAGEIF(Table5[%],$A35,Table5[DD])</f>
        <v>-7.6478689802969776E-2</v>
      </c>
      <c r="M35" s="25">
        <f>AVERAGEIF(Table5[%],$A35,Table5[CAR/MDD])</f>
        <v>0.74931261989015452</v>
      </c>
      <c r="N35" s="42">
        <f>AVERAGEIF(Table6[%],$A35,Table6[XIRR])</f>
        <v>0.107752283448206</v>
      </c>
      <c r="O35" s="24">
        <f>AVERAGEIF(Table6[%],$A35,Table6[DD])</f>
        <v>-6.3655210955149782E-2</v>
      </c>
      <c r="P35" s="25">
        <f>AVERAGEIF(Table6[%],$A35,Table6[CAR/MDD])</f>
        <v>1.8728393596933561</v>
      </c>
      <c r="Q35" s="42">
        <f>AVERAGEIF(Table3[%],Summary!$A35,Table3[XIRR])</f>
        <v>5.0224235056932208E-2</v>
      </c>
      <c r="R35" s="42">
        <f>AVERAGEIF(Table3[%],Summary!$A35,Table3[DD])</f>
        <v>-4.554735992266179E-2</v>
      </c>
      <c r="S35" s="56">
        <f>AVERAGEIF(Table3[%],Summary!$A35,Table3[CAR/MDD])</f>
        <v>1.2985757827743505</v>
      </c>
      <c r="T35" s="42">
        <f>AVERAGEIF(Table8[%],Summary!$A35,Table8[XIRR])</f>
        <v>2.7655167065582329E-2</v>
      </c>
      <c r="U35" s="42">
        <f>AVERAGEIF(Table8[%],Summary!$A35,Table8[DD])</f>
        <v>-6.9012983478235479E-2</v>
      </c>
      <c r="V35" s="56">
        <f>AVERAGEIF(Table8[%],Summary!$A35,Table8[CAR/MDD])</f>
        <v>0.45295205881507028</v>
      </c>
      <c r="W35" s="42">
        <f>AVERAGEIF(Table9[%],Summary!$A35,Table9[XIRR])</f>
        <v>7.3063555192864602E-2</v>
      </c>
      <c r="X35" s="42">
        <f>AVERAGEIF(Table9[%],Summary!$A35,Table9[DD])</f>
        <v>-6.1766406951631374E-2</v>
      </c>
      <c r="Y35" s="56">
        <f>AVERAGEIF(Table9[%],Summary!$A35,Table9[CAR/MDD])</f>
        <v>1.2792083798859375</v>
      </c>
    </row>
    <row r="39" spans="1:25" x14ac:dyDescent="0.3">
      <c r="A39" s="55" t="s">
        <v>28</v>
      </c>
      <c r="B39" s="55"/>
      <c r="C39" s="55"/>
      <c r="D39" s="55"/>
      <c r="E39" s="55"/>
      <c r="F39" s="55"/>
      <c r="G39" s="55"/>
    </row>
    <row r="40" spans="1:25" ht="15" thickBot="1" x14ac:dyDescent="0.35">
      <c r="A40" s="20"/>
      <c r="B40" s="48" t="s">
        <v>15</v>
      </c>
      <c r="C40" s="49"/>
      <c r="D40" s="49"/>
      <c r="E40" s="49" t="s">
        <v>16</v>
      </c>
      <c r="F40" s="49"/>
      <c r="G40" s="49"/>
      <c r="H40" s="49" t="s">
        <v>29</v>
      </c>
      <c r="I40" s="49"/>
      <c r="J40" s="49"/>
    </row>
    <row r="41" spans="1:25" x14ac:dyDescent="0.3">
      <c r="A41" s="40"/>
      <c r="B41" s="41" t="s">
        <v>4</v>
      </c>
      <c r="C41" s="33" t="s">
        <v>5</v>
      </c>
      <c r="D41" s="32" t="s">
        <v>6</v>
      </c>
      <c r="E41" s="33" t="s">
        <v>4</v>
      </c>
      <c r="F41" s="33" t="s">
        <v>5</v>
      </c>
      <c r="G41" s="34" t="s">
        <v>6</v>
      </c>
      <c r="H41" s="33" t="s">
        <v>4</v>
      </c>
      <c r="I41" s="33" t="s">
        <v>5</v>
      </c>
      <c r="J41" s="34" t="s">
        <v>6</v>
      </c>
    </row>
    <row r="42" spans="1:25" x14ac:dyDescent="0.3">
      <c r="A42" s="26">
        <v>15</v>
      </c>
      <c r="B42" s="42">
        <f>AVERAGEIF(Table3[Delta],Summary!A42,Table3[XIRR])</f>
        <v>2.8490087972506163E-2</v>
      </c>
      <c r="C42" s="42">
        <f>AVERAGEIF(Table3[Delta],Summary!$A42,Table3[DD])</f>
        <v>-5.0012724107396024E-2</v>
      </c>
      <c r="D42" s="56">
        <f>AVERAGEIF(Table3[Delta],Summary!$A42,Table3[CAR/MDD])</f>
        <v>0.59119987500605187</v>
      </c>
      <c r="E42" s="42">
        <f>AVERAGEIF(Table8[Delta],Summary!$A42,Table8[XIRR])</f>
        <v>1.6151186346950498E-2</v>
      </c>
      <c r="F42" s="42">
        <f>AVERAGEIF(Table8[Delta],Summary!$A42,Table8[DD])</f>
        <v>-6.7753225317005686E-2</v>
      </c>
      <c r="G42" s="56">
        <f>AVERAGEIF(Table8[Delta],Summary!$A42,Table8[CAR/MDD])</f>
        <v>0.26503443443105079</v>
      </c>
      <c r="H42" s="42">
        <f>AVERAGEIF(Table9[Delta],Summary!$A42,Table9[XIRR])</f>
        <v>4.2941454955878797E-2</v>
      </c>
      <c r="I42" s="42">
        <f>AVERAGEIF(Table9[Delta],Summary!$A42,Table9[DD])</f>
        <v>-5.5580206912077969E-2</v>
      </c>
      <c r="J42" s="56">
        <f>AVERAGEIF(Table9[Delta],Summary!$A42,Table9[CAR/MDD])</f>
        <v>0.77865036340986582</v>
      </c>
    </row>
    <row r="43" spans="1:25" x14ac:dyDescent="0.3">
      <c r="A43" s="26">
        <v>20</v>
      </c>
      <c r="B43" s="42">
        <f>AVERAGEIF(Table3[Delta],Summary!A43,Table3[XIRR])</f>
        <v>4.5268874808208563E-2</v>
      </c>
      <c r="C43" s="42">
        <f>AVERAGEIF(Table3[Delta],Summary!$A43,Table3[DD])</f>
        <v>-4.1105706991872701E-2</v>
      </c>
      <c r="D43" s="56">
        <f>AVERAGEIF(Table3[Delta],Summary!$A43,Table3[CAR/MDD])</f>
        <v>1.1484538753865325</v>
      </c>
      <c r="E43" s="42">
        <f>AVERAGEIF(Table8[Delta],Summary!$A43,Table8[XIRR])</f>
        <v>1.6082487267906415E-2</v>
      </c>
      <c r="F43" s="42">
        <f>AVERAGEIF(Table8[Delta],Summary!$A43,Table8[DD])</f>
        <v>-6.6651041020007268E-2</v>
      </c>
      <c r="G43" s="56">
        <f>AVERAGEIF(Table8[Delta],Summary!$A43,Table8[CAR/MDD])</f>
        <v>0.25301668970273899</v>
      </c>
      <c r="H43" s="42">
        <f>AVERAGEIF(Table9[Delta],Summary!$A43,Table9[XIRR])</f>
        <v>5.8794360093771404E-2</v>
      </c>
      <c r="I43" s="42">
        <f>AVERAGEIF(Table9[Delta],Summary!$A43,Table9[DD])</f>
        <v>-5.7224602489636435E-2</v>
      </c>
      <c r="J43" s="56">
        <f>AVERAGEIF(Table9[Delta],Summary!$A43,Table9[CAR/MDD])</f>
        <v>1.0900621559433834</v>
      </c>
    </row>
    <row r="44" spans="1:25" x14ac:dyDescent="0.3">
      <c r="A44" s="26">
        <v>25</v>
      </c>
      <c r="B44" s="42">
        <f>AVERAGEIF(Table3[Delta],Summary!A44,Table3[XIRR])</f>
        <v>5.555785781866588E-2</v>
      </c>
      <c r="C44" s="42">
        <f>AVERAGEIF(Table3[Delta],Summary!$A44,Table3[DD])</f>
        <v>-3.5146043355797144E-2</v>
      </c>
      <c r="D44" s="56">
        <f>AVERAGEIF(Table3[Delta],Summary!$A44,Table3[CAR/MDD])</f>
        <v>1.599710529069744</v>
      </c>
      <c r="E44" s="42">
        <f>AVERAGEIF(Table8[Delta],Summary!$A44,Table8[XIRR])</f>
        <v>2.1424037319288613E-2</v>
      </c>
      <c r="F44" s="42">
        <f>AVERAGEIF(Table8[Delta],Summary!$A44,Table8[DD])</f>
        <v>-6.8226798387632556E-2</v>
      </c>
      <c r="G44" s="56">
        <f>AVERAGEIF(Table8[Delta],Summary!$A44,Table8[CAR/MDD])</f>
        <v>0.33379291503852715</v>
      </c>
      <c r="H44" s="42">
        <f>AVERAGEIF(Table9[Delta],Summary!$A44,Table9[XIRR])</f>
        <v>7.3022301837174217E-2</v>
      </c>
      <c r="I44" s="42">
        <f>AVERAGEIF(Table9[Delta],Summary!$A44,Table9[DD])</f>
        <v>-5.2315416405429437E-2</v>
      </c>
      <c r="J44" s="56">
        <f>AVERAGEIF(Table9[Delta],Summary!$A44,Table9[CAR/MDD])</f>
        <v>1.40638559808492</v>
      </c>
    </row>
    <row r="45" spans="1:25" x14ac:dyDescent="0.3">
      <c r="A45" s="26">
        <v>30</v>
      </c>
      <c r="B45" s="42">
        <f>AVERAGEIF(Table3[Delta],Summary!A45,Table3[XIRR])</f>
        <v>6.8952306861586238E-2</v>
      </c>
      <c r="C45" s="42">
        <f>AVERAGEIF(Table3[Delta],Summary!$A45,Table3[DD])</f>
        <v>-3.9707380365264437E-2</v>
      </c>
      <c r="D45" s="56">
        <f>AVERAGEIF(Table3[Delta],Summary!$A45,Table3[CAR/MDD])</f>
        <v>1.7633096826761339</v>
      </c>
      <c r="E45" s="42">
        <f>AVERAGEIF(Table8[Delta],Summary!$A45,Table8[XIRR])</f>
        <v>1.6217560700637575E-2</v>
      </c>
      <c r="F45" s="42">
        <f>AVERAGEIF(Table8[Delta],Summary!$A45,Table8[DD])</f>
        <v>-8.6141029074635667E-2</v>
      </c>
      <c r="G45" s="56">
        <f>AVERAGEIF(Table8[Delta],Summary!$A45,Table8[CAR/MDD])</f>
        <v>0.19895129757483124</v>
      </c>
      <c r="H45" s="42">
        <f>AVERAGEIF(Table9[Delta],Summary!$A45,Table9[XIRR])</f>
        <v>8.1389483314311756E-2</v>
      </c>
      <c r="I45" s="42">
        <f>AVERAGEIF(Table9[Delta],Summary!$A45,Table9[DD])</f>
        <v>-7.109780190098583E-2</v>
      </c>
      <c r="J45" s="56">
        <f>AVERAGEIF(Table9[Delta],Summary!$A45,Table9[CAR/MDD])</f>
        <v>1.1786916269763652</v>
      </c>
    </row>
    <row r="46" spans="1:25" x14ac:dyDescent="0.3">
      <c r="A46" s="26">
        <v>35</v>
      </c>
      <c r="B46" s="42">
        <f>AVERAGEIF(Table3[Delta],Summary!A46,Table3[XIRR])</f>
        <v>6.2020717600648881E-2</v>
      </c>
      <c r="C46" s="42">
        <f>AVERAGEIF(Table3[Delta],Summary!$A46,Table3[DD])</f>
        <v>-4.4260789039798278E-2</v>
      </c>
      <c r="D46" s="56">
        <f>AVERAGEIF(Table3[Delta],Summary!$A46,Table3[CAR/MDD])</f>
        <v>1.5371803940036139</v>
      </c>
      <c r="E46" s="42">
        <f>AVERAGEIF(Table8[Delta],Summary!$A46,Table8[XIRR])</f>
        <v>1.8688917891429617E-2</v>
      </c>
      <c r="F46" s="42">
        <f>AVERAGEIF(Table8[Delta],Summary!$A46,Table8[DD])</f>
        <v>-7.9121151235374249E-2</v>
      </c>
      <c r="G46" s="56">
        <f>AVERAGEIF(Table8[Delta],Summary!$A46,Table8[CAR/MDD])</f>
        <v>0.26536273215521222</v>
      </c>
      <c r="H46" s="42">
        <f>AVERAGEIF(Table9[Delta],Summary!$A46,Table9[XIRR])</f>
        <v>7.6824014882785188E-2</v>
      </c>
      <c r="I46" s="42">
        <f>AVERAGEIF(Table9[Delta],Summary!$A46,Table9[DD])</f>
        <v>-8.158229128648882E-2</v>
      </c>
      <c r="J46" s="56">
        <f>AVERAGEIF(Table9[Delta],Summary!$A46,Table9[CAR/MDD])</f>
        <v>1.0898514862974584</v>
      </c>
    </row>
    <row r="47" spans="1:25" x14ac:dyDescent="0.3">
      <c r="A47" s="26">
        <v>40</v>
      </c>
      <c r="B47" s="42">
        <f>AVERAGEIF(Table3[Delta],Summary!A47,Table3[XIRR])</f>
        <v>6.8383922243325512E-2</v>
      </c>
      <c r="C47" s="42">
        <f>AVERAGEIF(Table3[Delta],Summary!$A47,Table3[DD])</f>
        <v>-4.2253536349909582E-2</v>
      </c>
      <c r="D47" s="56">
        <f>AVERAGEIF(Table3[Delta],Summary!$A47,Table3[CAR/MDD])</f>
        <v>1.6367359174856062</v>
      </c>
      <c r="E47" s="42">
        <f>AVERAGEIF(Table8[Delta],Summary!$A47,Table8[XIRR])</f>
        <v>2.2476559185206517E-2</v>
      </c>
      <c r="F47" s="42">
        <f>AVERAGEIF(Table8[Delta],Summary!$A47,Table8[DD])</f>
        <v>-7.1500953291242217E-2</v>
      </c>
      <c r="G47" s="56">
        <f>AVERAGEIF(Table8[Delta],Summary!$A47,Table8[CAR/MDD])</f>
        <v>0.39529825013077086</v>
      </c>
      <c r="H47" s="42">
        <f>AVERAGEIF(Table9[Delta],Summary!$A47,Table9[XIRR])</f>
        <v>8.6182490870917131E-2</v>
      </c>
      <c r="I47" s="42">
        <f>AVERAGEIF(Table9[Delta],Summary!$A47,Table9[DD])</f>
        <v>-6.4541028952006765E-2</v>
      </c>
      <c r="J47" s="56">
        <f>AVERAGEIF(Table9[Delta],Summary!$A47,Table9[CAR/MDD])</f>
        <v>1.4108641252406944</v>
      </c>
    </row>
    <row r="48" spans="1:25" x14ac:dyDescent="0.3">
      <c r="A48" s="26">
        <v>45</v>
      </c>
      <c r="B48" s="42">
        <f>AVERAGEIF(Table3[Delta],Summary!A48,Table3[XIRR])</f>
        <v>7.5024594426999963E-2</v>
      </c>
      <c r="C48" s="42">
        <f>AVERAGEIF(Table3[Delta],Summary!$A48,Table3[DD])</f>
        <v>-3.4372563332076903E-2</v>
      </c>
      <c r="D48" s="56">
        <f>AVERAGEIF(Table3[Delta],Summary!$A48,Table3[CAR/MDD])</f>
        <v>2.2033355009191404</v>
      </c>
      <c r="E48" s="42">
        <f>AVERAGEIF(Table8[Delta],Summary!$A48,Table8[XIRR])</f>
        <v>2.6400302495342181E-2</v>
      </c>
      <c r="F48" s="42">
        <f>AVERAGEIF(Table8[Delta],Summary!$A48,Table8[DD])</f>
        <v>-7.5825828173754342E-2</v>
      </c>
      <c r="G48" s="56">
        <f>AVERAGEIF(Table8[Delta],Summary!$A48,Table8[CAR/MDD])</f>
        <v>0.39066574208985705</v>
      </c>
      <c r="H48" s="42">
        <f>AVERAGEIF(Table9[Delta],Summary!$A48,Table9[XIRR])</f>
        <v>9.5475241254212334E-2</v>
      </c>
      <c r="I48" s="42">
        <f>AVERAGEIF(Table9[Delta],Summary!$A48,Table9[DD])</f>
        <v>-6.5561644376209788E-2</v>
      </c>
      <c r="J48" s="56">
        <f>AVERAGEIF(Table9[Delta],Summary!$A48,Table9[CAR/MDD])</f>
        <v>1.534466291839458</v>
      </c>
    </row>
    <row r="49" spans="1:10" x14ac:dyDescent="0.3">
      <c r="A49" s="26">
        <v>50</v>
      </c>
      <c r="B49" s="42">
        <f>AVERAGEIF(Table3[Delta],Summary!A49,Table3[XIRR])</f>
        <v>7.4501571724152837E-2</v>
      </c>
      <c r="C49" s="42">
        <f>AVERAGEIF(Table3[Delta],Summary!$A49,Table3[DD])</f>
        <v>-4.0623315450988171E-2</v>
      </c>
      <c r="D49" s="56">
        <f>AVERAGEIF(Table3[Delta],Summary!$A49,Table3[CAR/MDD])</f>
        <v>1.9150762428305144</v>
      </c>
      <c r="E49" s="42">
        <f>AVERAGEIF(Table8[Delta],Summary!$A49,Table8[XIRR])</f>
        <v>2.3854379473285042E-2</v>
      </c>
      <c r="F49" s="42">
        <f>AVERAGEIF(Table8[Delta],Summary!$A49,Table8[DD])</f>
        <v>-8.3501115205891957E-2</v>
      </c>
      <c r="G49" s="56">
        <f>AVERAGEIF(Table8[Delta],Summary!$A49,Table8[CAR/MDD])</f>
        <v>0.3222173920362213</v>
      </c>
      <c r="H49" s="42">
        <f>AVERAGEIF(Table9[Delta],Summary!$A49,Table9[XIRR])</f>
        <v>9.2970123138131605E-2</v>
      </c>
      <c r="I49" s="42">
        <f>AVERAGEIF(Table9[Delta],Summary!$A49,Table9[DD])</f>
        <v>-7.4166312440539506E-2</v>
      </c>
      <c r="J49" s="56">
        <f>AVERAGEIF(Table9[Delta],Summary!$A49,Table9[CAR/MDD])</f>
        <v>1.2959296992175204</v>
      </c>
    </row>
    <row r="50" spans="1:10" x14ac:dyDescent="0.3">
      <c r="A50" s="26">
        <v>55</v>
      </c>
      <c r="B50" s="42">
        <f>AVERAGEIF(Table3[Delta],Summary!A50,Table3[XIRR])</f>
        <v>6.9167645192482669E-2</v>
      </c>
      <c r="C50" s="42">
        <f>AVERAGEIF(Table3[Delta],Summary!$A50,Table3[DD])</f>
        <v>-4.2571200875989944E-2</v>
      </c>
      <c r="D50" s="56">
        <f>AVERAGEIF(Table3[Delta],Summary!$A50,Table3[CAR/MDD])</f>
        <v>1.6565837371428103</v>
      </c>
      <c r="E50" s="42">
        <f>AVERAGEIF(Table8[Delta],Summary!$A50,Table8[XIRR])</f>
        <v>2.4152664843234282E-2</v>
      </c>
      <c r="F50" s="42">
        <f>AVERAGEIF(Table8[Delta],Summary!$A50,Table8[DD])</f>
        <v>-5.3753834557037458E-2</v>
      </c>
      <c r="G50" s="56">
        <f>AVERAGEIF(Table8[Delta],Summary!$A50,Table8[CAR/MDD])</f>
        <v>0.47450439116031751</v>
      </c>
      <c r="H50" s="42">
        <f>AVERAGEIF(Table9[Delta],Summary!$A50,Table9[XIRR])</f>
        <v>8.8103932448237526E-2</v>
      </c>
      <c r="I50" s="42">
        <f>AVERAGEIF(Table9[Delta],Summary!$A50,Table9[DD])</f>
        <v>-6.1651626288498941E-2</v>
      </c>
      <c r="J50" s="56">
        <f>AVERAGEIF(Table9[Delta],Summary!$A50,Table9[CAR/MDD])</f>
        <v>1.4381314947046882</v>
      </c>
    </row>
    <row r="51" spans="1:10" x14ac:dyDescent="0.3">
      <c r="A51" s="26">
        <v>60</v>
      </c>
      <c r="B51" s="42">
        <f>AVERAGEIF(Table3[Delta],Summary!A51,Table3[XIRR])</f>
        <v>5.7035276837157825E-2</v>
      </c>
      <c r="C51" s="42">
        <f>AVERAGEIF(Table3[Delta],Summary!$A51,Table3[DD])</f>
        <v>-5.4513079297311015E-2</v>
      </c>
      <c r="D51" s="56">
        <f>AVERAGEIF(Table3[Delta],Summary!$A51,Table3[CAR/MDD])</f>
        <v>1.0802094744073816</v>
      </c>
      <c r="E51" s="42">
        <f>AVERAGEIF(Table8[Delta],Summary!$A51,Table8[XIRR])</f>
        <v>1.3398620379212578E-2</v>
      </c>
      <c r="F51" s="42">
        <f>AVERAGEIF(Table8[Delta],Summary!$A51,Table8[DD])</f>
        <v>-6.5040140362949889E-2</v>
      </c>
      <c r="G51" s="56">
        <f>AVERAGEIF(Table8[Delta],Summary!$A51,Table8[CAR/MDD])</f>
        <v>0.21255768452477236</v>
      </c>
      <c r="H51" s="42">
        <f>AVERAGEIF(Table9[Delta],Summary!$A51,Table9[XIRR])</f>
        <v>6.8153728969849822E-2</v>
      </c>
      <c r="I51" s="42">
        <f>AVERAGEIF(Table9[Delta],Summary!$A51,Table9[DD])</f>
        <v>-6.7228270134327792E-2</v>
      </c>
      <c r="J51" s="56">
        <f>AVERAGEIF(Table9[Delta],Summary!$A51,Table9[CAR/MDD])</f>
        <v>1.0765009388053972</v>
      </c>
    </row>
    <row r="52" spans="1:10" x14ac:dyDescent="0.3">
      <c r="A52" s="26">
        <v>65</v>
      </c>
      <c r="B52" s="42">
        <f>AVERAGEIF(Table3[Delta],Summary!A52,Table3[XIRR])</f>
        <v>6.0847493059813205E-2</v>
      </c>
      <c r="C52" s="42">
        <f>AVERAGEIF(Table3[Delta],Summary!$A52,Table3[DD])</f>
        <v>-5.5097448002994542E-2</v>
      </c>
      <c r="D52" s="56">
        <f>AVERAGEIF(Table3[Delta],Summary!$A52,Table3[CAR/MDD])</f>
        <v>1.3487944921645001</v>
      </c>
      <c r="E52" s="42">
        <f>AVERAGEIF(Table8[Delta],Summary!$A52,Table8[XIRR])</f>
        <v>1.2972667593137957E-2</v>
      </c>
      <c r="F52" s="42">
        <f>AVERAGEIF(Table8[Delta],Summary!$A52,Table8[DD])</f>
        <v>-6.8761854659364602E-2</v>
      </c>
      <c r="G52" s="56">
        <f>AVERAGEIF(Table8[Delta],Summary!$A52,Table8[CAR/MDD])</f>
        <v>0.19108394762886965</v>
      </c>
      <c r="H52" s="42">
        <f>AVERAGEIF(Table9[Delta],Summary!$A52,Table9[XIRR])</f>
        <v>7.1506463370997003E-2</v>
      </c>
      <c r="I52" s="42">
        <f>AVERAGEIF(Table9[Delta],Summary!$A52,Table9[DD])</f>
        <v>-8.0200720290570238E-2</v>
      </c>
      <c r="J52" s="56">
        <f>AVERAGEIF(Table9[Delta],Summary!$A52,Table9[CAR/MDD])</f>
        <v>1.0284667857035084</v>
      </c>
    </row>
    <row r="53" spans="1:10" x14ac:dyDescent="0.3">
      <c r="A53" s="26">
        <v>70</v>
      </c>
      <c r="B53" s="42">
        <f>AVERAGEIF(Table3[Delta],Summary!A53,Table3[XIRR])</f>
        <v>6.0276415612139221E-2</v>
      </c>
      <c r="C53" s="42">
        <f>AVERAGEIF(Table3[Delta],Summary!$A53,Table3[DD])</f>
        <v>-4.4840401885037899E-2</v>
      </c>
      <c r="D53" s="56">
        <f>AVERAGEIF(Table3[Delta],Summary!$A53,Table3[CAR/MDD])</f>
        <v>1.4168298007207241</v>
      </c>
      <c r="E53" s="42">
        <f>AVERAGEIF(Table8[Delta],Summary!$A53,Table8[XIRR])</f>
        <v>2.3088605454443988E-2</v>
      </c>
      <c r="F53" s="42">
        <f>AVERAGEIF(Table8[Delta],Summary!$A53,Table8[DD])</f>
        <v>-4.6623750070483083E-2</v>
      </c>
      <c r="G53" s="56">
        <f>AVERAGEIF(Table8[Delta],Summary!$A53,Table8[CAR/MDD])</f>
        <v>0.55636622783929335</v>
      </c>
      <c r="H53" s="42">
        <f>AVERAGEIF(Table9[Delta],Summary!$A53,Table9[XIRR])</f>
        <v>7.9101186563144105E-2</v>
      </c>
      <c r="I53" s="42">
        <f>AVERAGEIF(Table9[Delta],Summary!$A53,Table9[DD])</f>
        <v>-4.5312327844058919E-2</v>
      </c>
      <c r="J53" s="56">
        <f>AVERAGEIF(Table9[Delta],Summary!$A53,Table9[CAR/MDD])</f>
        <v>1.8381734444332694</v>
      </c>
    </row>
    <row r="54" spans="1:10" x14ac:dyDescent="0.3">
      <c r="A54" s="26">
        <v>75</v>
      </c>
      <c r="B54" s="42">
        <f>AVERAGEIF(Table3[Delta],Summary!A54,Table3[XIRR])</f>
        <v>4.9654746674298977E-2</v>
      </c>
      <c r="C54" s="42">
        <f>AVERAGEIF(Table3[Delta],Summary!$A54,Table3[DD])</f>
        <v>-4.6629688529395086E-2</v>
      </c>
      <c r="D54" s="56">
        <f>AVERAGEIF(Table3[Delta],Summary!$A54,Table3[CAR/MDD])</f>
        <v>1.1729441100342892</v>
      </c>
      <c r="E54" s="42">
        <f>AVERAGEIF(Table8[Delta],Summary!$A54,Table8[XIRR])</f>
        <v>1.2634054607325232E-2</v>
      </c>
      <c r="F54" s="42">
        <f>AVERAGEIF(Table8[Delta],Summary!$A54,Table8[DD])</f>
        <v>-6.4888002217907886E-2</v>
      </c>
      <c r="G54" s="56">
        <f>AVERAGEIF(Table8[Delta],Summary!$A54,Table8[CAR/MDD])</f>
        <v>0.21309136161141548</v>
      </c>
      <c r="H54" s="42">
        <f>AVERAGEIF(Table9[Delta],Summary!$A54,Table9[XIRR])</f>
        <v>6.0519136936899476E-2</v>
      </c>
      <c r="I54" s="42">
        <f>AVERAGEIF(Table9[Delta],Summary!$A54,Table9[DD])</f>
        <v>-5.6861561256449221E-2</v>
      </c>
      <c r="J54" s="56">
        <f>AVERAGEIF(Table9[Delta],Summary!$A54,Table9[CAR/MDD])</f>
        <v>1.1828813108026757</v>
      </c>
    </row>
    <row r="55" spans="1:10" x14ac:dyDescent="0.3">
      <c r="A55" s="26">
        <v>80</v>
      </c>
      <c r="B55" s="42">
        <f>AVERAGEIF(Table3[Delta],Summary!A55,Table3[XIRR])</f>
        <v>4.1828877281049434E-2</v>
      </c>
      <c r="C55" s="42">
        <f>AVERAGEIF(Table3[Delta],Summary!$A55,Table3[DD])</f>
        <v>-3.9583280133699716E-2</v>
      </c>
      <c r="D55" s="56">
        <f>AVERAGEIF(Table3[Delta],Summary!$A55,Table3[CAR/MDD])</f>
        <v>1.0851853765661068</v>
      </c>
      <c r="E55" s="42">
        <f>AVERAGEIF(Table8[Delta],Summary!$A55,Table8[XIRR])</f>
        <v>1.261927277686321E-2</v>
      </c>
      <c r="F55" s="42">
        <f>AVERAGEIF(Table8[Delta],Summary!$A55,Table8[DD])</f>
        <v>-7.6699708169716135E-2</v>
      </c>
      <c r="G55" s="56">
        <f>AVERAGEIF(Table8[Delta],Summary!$A55,Table8[CAR/MDD])</f>
        <v>0.1868848517886964</v>
      </c>
      <c r="H55" s="42">
        <f>AVERAGEIF(Table9[Delta],Summary!$A55,Table9[XIRR])</f>
        <v>5.2726875138887276E-2</v>
      </c>
      <c r="I55" s="42">
        <f>AVERAGEIF(Table9[Delta],Summary!$A55,Table9[DD])</f>
        <v>-5.2330583550662182E-2</v>
      </c>
      <c r="J55" s="56">
        <f>AVERAGEIF(Table9[Delta],Summary!$A55,Table9[CAR/MDD])</f>
        <v>1.0117115456506347</v>
      </c>
    </row>
    <row r="56" spans="1:10" x14ac:dyDescent="0.3">
      <c r="A56" s="26">
        <v>85</v>
      </c>
      <c r="B56" s="42">
        <f>AVERAGEIF(Table3[Delta],Summary!A56,Table3[XIRR])</f>
        <v>4.7319657941497818E-2</v>
      </c>
      <c r="C56" s="42">
        <f>AVERAGEIF(Table3[Delta],Summary!$A56,Table3[DD])</f>
        <v>-2.887678678301886E-2</v>
      </c>
      <c r="D56" s="56">
        <f>AVERAGEIF(Table3[Delta],Summary!$A56,Table3[CAR/MDD])</f>
        <v>1.6845408391504582</v>
      </c>
      <c r="E56" s="42">
        <f>AVERAGEIF(Table8[Delta],Summary!$A56,Table8[XIRR])</f>
        <v>1.0188721327187532E-2</v>
      </c>
      <c r="F56" s="42">
        <f>AVERAGEIF(Table8[Delta],Summary!$A56,Table8[DD])</f>
        <v>-0.10136872015107361</v>
      </c>
      <c r="G56" s="56">
        <f>AVERAGEIF(Table8[Delta],Summary!$A56,Table8[CAR/MDD])</f>
        <v>0.1000644993791785</v>
      </c>
      <c r="H56" s="42">
        <f>AVERAGEIF(Table9[Delta],Summary!$A56,Table9[XIRR])</f>
        <v>5.5878193774690256E-2</v>
      </c>
      <c r="I56" s="42">
        <f>AVERAGEIF(Table9[Delta],Summary!$A56,Table9[DD])</f>
        <v>-5.1685952288281579E-2</v>
      </c>
      <c r="J56" s="56">
        <f>AVERAGEIF(Table9[Delta],Summary!$A56,Table9[CAR/MDD])</f>
        <v>1.0796583931476684</v>
      </c>
    </row>
    <row r="57" spans="1:10" x14ac:dyDescent="0.3">
      <c r="A57" s="26">
        <v>90</v>
      </c>
      <c r="B57" s="42">
        <f>AVERAGEIF(Table3[Delta],Summary!A57,Table3[XIRR])</f>
        <v>4.3779733186764022E-2</v>
      </c>
      <c r="C57" s="42">
        <f>AVERAGEIF(Table3[Delta],Summary!$A57,Table3[DD])</f>
        <v>-3.4634481391270497E-2</v>
      </c>
      <c r="D57" s="56">
        <f>AVERAGEIF(Table3[Delta],Summary!$A57,Table3[CAR/MDD])</f>
        <v>1.3506918226574052</v>
      </c>
      <c r="E57" s="42">
        <f>AVERAGEIF(Table8[Delta],Summary!$A57,Table8[XIRR])</f>
        <v>1.331174190905236E-2</v>
      </c>
      <c r="F57" s="42">
        <f>AVERAGEIF(Table8[Delta],Summary!$A57,Table8[DD])</f>
        <v>-9.0898561173887282E-2</v>
      </c>
      <c r="G57" s="56">
        <f>AVERAGEIF(Table8[Delta],Summary!$A57,Table8[CAR/MDD])</f>
        <v>0.14782632163111281</v>
      </c>
      <c r="H57" s="42">
        <f>AVERAGEIF(Table9[Delta],Summary!$A57,Table9[XIRR])</f>
        <v>5.5058275211608776E-2</v>
      </c>
      <c r="I57" s="42">
        <f>AVERAGEIF(Table9[Delta],Summary!$A57,Table9[DD])</f>
        <v>-5.6258897099462177E-2</v>
      </c>
      <c r="J57" s="56">
        <f>AVERAGEIF(Table9[Delta],Summary!$A57,Table9[CAR/MDD])</f>
        <v>1.0117624381376462</v>
      </c>
    </row>
    <row r="58" spans="1:10" x14ac:dyDescent="0.3">
      <c r="A58" s="26">
        <v>95</v>
      </c>
      <c r="B58" s="42">
        <f>AVERAGEIF(Table3[Delta],Summary!A58,Table3[XIRR])</f>
        <v>5.1597032850624877E-2</v>
      </c>
      <c r="C58" s="42">
        <f>AVERAGEIF(Table3[Delta],Summary!$A58,Table3[DD])</f>
        <v>-2.6269238393658155E-2</v>
      </c>
      <c r="D58" s="56">
        <f>AVERAGEIF(Table3[Delta],Summary!$A58,Table3[CAR/MDD])</f>
        <v>1.9782491100482378</v>
      </c>
      <c r="E58" s="42">
        <f>AVERAGEIF(Table8[Delta],Summary!$A58,Table8[XIRR])</f>
        <v>1.601447430799334E-2</v>
      </c>
      <c r="F58" s="42">
        <f>AVERAGEIF(Table8[Delta],Summary!$A58,Table8[DD])</f>
        <v>-8.3778399493216166E-2</v>
      </c>
      <c r="G58" s="56">
        <f>AVERAGEIF(Table8[Delta],Summary!$A58,Table8[CAR/MDD])</f>
        <v>0.19184273986150299</v>
      </c>
      <c r="H58" s="42">
        <f>AVERAGEIF(Table9[Delta],Summary!$A58,Table9[XIRR])</f>
        <v>6.4802104078061931E-2</v>
      </c>
      <c r="I58" s="42">
        <f>AVERAGEIF(Table9[Delta],Summary!$A58,Table9[DD])</f>
        <v>-4.6922916061963943E-2</v>
      </c>
      <c r="J58" s="56">
        <f>AVERAGEIF(Table9[Delta],Summary!$A58,Table9[CAR/MDD])</f>
        <v>1.392516091605982</v>
      </c>
    </row>
    <row r="59" spans="1:10" x14ac:dyDescent="0.3">
      <c r="A59" s="21"/>
    </row>
  </sheetData>
  <sortState ref="L4:Q343">
    <sortCondition ref="L4:L343"/>
    <sortCondition ref="M4:M343"/>
    <sortCondition ref="N4:N343"/>
  </sortState>
  <mergeCells count="38">
    <mergeCell ref="BG4:BI4"/>
    <mergeCell ref="BP4:BR4"/>
    <mergeCell ref="AR3:AT3"/>
    <mergeCell ref="BA3:BI3"/>
    <mergeCell ref="BJ3:BR3"/>
    <mergeCell ref="BA4:BC4"/>
    <mergeCell ref="BD4:BF4"/>
    <mergeCell ref="BJ4:BL4"/>
    <mergeCell ref="BM4:BO4"/>
    <mergeCell ref="AC3:AE3"/>
    <mergeCell ref="AF3:AH3"/>
    <mergeCell ref="AL3:AN3"/>
    <mergeCell ref="AO3:AQ3"/>
    <mergeCell ref="AI3:AK3"/>
    <mergeCell ref="AC2:AK2"/>
    <mergeCell ref="AL2:AT2"/>
    <mergeCell ref="A39:G39"/>
    <mergeCell ref="B40:D40"/>
    <mergeCell ref="E40:G40"/>
    <mergeCell ref="H40:J40"/>
    <mergeCell ref="Q27:S27"/>
    <mergeCell ref="T27:V27"/>
    <mergeCell ref="W27:Y27"/>
    <mergeCell ref="Q26:Y26"/>
    <mergeCell ref="S3:U3"/>
    <mergeCell ref="V3:X3"/>
    <mergeCell ref="P2:X2"/>
    <mergeCell ref="B26:G26"/>
    <mergeCell ref="J2:O2"/>
    <mergeCell ref="J3:L3"/>
    <mergeCell ref="M3:O3"/>
    <mergeCell ref="P3:R3"/>
    <mergeCell ref="H26:P26"/>
    <mergeCell ref="B27:D27"/>
    <mergeCell ref="E27:G27"/>
    <mergeCell ref="H27:J27"/>
    <mergeCell ref="K27:M27"/>
    <mergeCell ref="N27:P27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53"/>
  <sheetViews>
    <sheetView topLeftCell="BK3" workbookViewId="0">
      <selection activeCell="CD10" sqref="CD10"/>
    </sheetView>
  </sheetViews>
  <sheetFormatPr defaultRowHeight="14.4" x14ac:dyDescent="0.3"/>
  <cols>
    <col min="41" max="41" width="11.44140625" customWidth="1"/>
    <col min="48" max="48" width="11.44140625" customWidth="1"/>
    <col min="53" max="53" width="11.44140625" customWidth="1"/>
    <col min="68" max="70" width="8.88671875" style="75"/>
    <col min="71" max="71" width="11.44140625" style="75" customWidth="1"/>
    <col min="72" max="72" width="8.88671875" style="75"/>
    <col min="79" max="79" width="8.88671875" style="87"/>
    <col min="80" max="82" width="8.88671875" style="75"/>
    <col min="83" max="83" width="11.44140625" style="23" customWidth="1"/>
    <col min="84" max="84" width="8.88671875" style="75"/>
    <col min="85" max="86" width="8.88671875" style="87"/>
    <col min="92" max="92" width="11.44140625" customWidth="1"/>
    <col min="98" max="98" width="11.44140625" customWidth="1"/>
    <col min="104" max="104" width="11.44140625" customWidth="1"/>
    <col min="105" max="110" width="11.44140625" style="75" customWidth="1"/>
    <col min="116" max="116" width="11.44140625" customWidth="1"/>
    <col min="122" max="122" width="11.44140625" customWidth="1"/>
    <col min="123" max="127" width="11.44140625" style="75" customWidth="1"/>
  </cols>
  <sheetData>
    <row r="1" spans="1:148" s="21" customFormat="1" x14ac:dyDescent="0.3">
      <c r="A1" t="s">
        <v>7</v>
      </c>
      <c r="B1"/>
      <c r="C1"/>
      <c r="BP1" s="75"/>
      <c r="BQ1" s="75"/>
      <c r="BR1" s="75"/>
      <c r="BS1" s="75"/>
      <c r="BT1" s="75"/>
      <c r="CA1" s="87"/>
      <c r="CB1" s="75"/>
      <c r="CC1" s="75"/>
      <c r="CD1" s="75"/>
      <c r="CE1" s="23"/>
      <c r="CF1" s="75"/>
      <c r="CG1" s="87"/>
      <c r="CH1" s="87"/>
      <c r="DA1" s="75"/>
      <c r="DB1" s="75"/>
      <c r="DC1" s="75"/>
      <c r="DD1" s="75"/>
      <c r="DE1" s="75"/>
      <c r="DF1" s="75"/>
      <c r="DS1" s="75"/>
      <c r="DT1" s="75"/>
      <c r="DU1" s="75"/>
      <c r="DV1" s="75"/>
      <c r="DW1" s="75"/>
    </row>
    <row r="2" spans="1:148" s="21" customFormat="1" x14ac:dyDescent="0.3">
      <c r="A2" s="3" t="s">
        <v>2</v>
      </c>
      <c r="B2" s="3" t="s">
        <v>8</v>
      </c>
      <c r="C2"/>
      <c r="BP2" s="75"/>
      <c r="BQ2" s="75"/>
      <c r="BR2" s="75"/>
      <c r="BS2" s="75"/>
      <c r="BT2" s="75"/>
      <c r="CA2" s="87"/>
      <c r="CB2" s="75"/>
      <c r="CC2" s="75"/>
      <c r="CD2" s="75"/>
      <c r="CE2" s="23"/>
      <c r="CF2" s="75"/>
      <c r="CG2" s="87"/>
      <c r="CH2" s="87"/>
      <c r="DA2" s="75"/>
      <c r="DB2" s="75"/>
      <c r="DC2" s="75"/>
      <c r="DD2" s="75"/>
      <c r="DE2" s="75"/>
      <c r="DF2" s="75"/>
      <c r="DS2" s="75"/>
      <c r="DT2" s="75"/>
      <c r="DU2" s="75"/>
      <c r="DV2" s="75"/>
      <c r="DW2" s="75"/>
    </row>
    <row r="3" spans="1:148" s="21" customFormat="1" x14ac:dyDescent="0.3">
      <c r="A3" s="4">
        <v>0</v>
      </c>
      <c r="B3" t="s">
        <v>9</v>
      </c>
      <c r="C3"/>
      <c r="BP3" s="75"/>
      <c r="BQ3" s="75"/>
      <c r="BR3" s="75"/>
      <c r="BS3" s="75"/>
      <c r="BT3" s="75"/>
      <c r="CA3" s="87"/>
      <c r="CB3" s="75"/>
      <c r="CC3" s="75"/>
      <c r="CD3" s="75"/>
      <c r="CE3" s="23"/>
      <c r="CF3" s="75"/>
      <c r="CG3" s="87"/>
      <c r="CH3" s="87"/>
      <c r="DA3" s="75"/>
      <c r="DB3" s="75"/>
      <c r="DC3" s="75"/>
      <c r="DD3" s="75"/>
      <c r="DE3" s="75"/>
      <c r="DF3" s="75"/>
      <c r="DS3" s="75"/>
      <c r="DT3" s="75"/>
      <c r="DU3" s="75"/>
      <c r="DV3" s="75"/>
      <c r="DW3" s="75"/>
    </row>
    <row r="4" spans="1:148" s="21" customFormat="1" x14ac:dyDescent="0.3">
      <c r="A4" s="4">
        <v>1</v>
      </c>
      <c r="B4" t="s">
        <v>10</v>
      </c>
      <c r="C4"/>
      <c r="BP4" s="75"/>
      <c r="BQ4" s="75"/>
      <c r="BR4" s="75"/>
      <c r="BS4" s="75"/>
      <c r="BT4" s="75"/>
      <c r="CA4" s="87"/>
      <c r="CB4" s="75"/>
      <c r="CC4" s="75"/>
      <c r="CD4" s="75"/>
      <c r="CE4" s="23"/>
      <c r="CF4" s="75"/>
      <c r="CG4" s="87"/>
      <c r="CH4" s="87"/>
      <c r="DA4" s="75"/>
      <c r="DB4" s="75"/>
      <c r="DC4" s="75"/>
      <c r="DD4" s="75"/>
      <c r="DE4" s="75"/>
      <c r="DF4" s="75"/>
      <c r="DS4" s="75"/>
      <c r="DT4" s="75"/>
      <c r="DU4" s="75"/>
      <c r="DV4" s="75"/>
      <c r="DW4" s="75"/>
    </row>
    <row r="5" spans="1:148" s="21" customFormat="1" x14ac:dyDescent="0.3">
      <c r="A5" s="4">
        <v>2</v>
      </c>
      <c r="B5" t="s">
        <v>11</v>
      </c>
      <c r="C5"/>
      <c r="AX5" s="42" t="e">
        <f ca="1">AVERAGEIF(Table5[Delta],Summary!$A5,Table7[XIRR])</f>
        <v>#DIV/0!</v>
      </c>
      <c r="BP5" s="75"/>
      <c r="BQ5" s="75"/>
      <c r="BR5" s="75"/>
      <c r="BS5" s="75"/>
      <c r="BT5" s="75"/>
      <c r="CA5" s="87"/>
      <c r="CB5" s="75"/>
      <c r="CC5" s="75"/>
      <c r="CD5" s="75"/>
      <c r="CE5" s="23"/>
      <c r="CF5" s="75"/>
      <c r="CG5" s="87"/>
      <c r="CH5" s="87"/>
      <c r="DA5" s="75"/>
      <c r="DB5" s="75"/>
      <c r="DC5" s="75"/>
      <c r="DD5" s="75"/>
      <c r="DE5" s="75"/>
      <c r="DF5" s="75"/>
      <c r="DS5" s="75"/>
      <c r="DT5" s="75"/>
      <c r="DU5" s="75"/>
      <c r="DV5" s="75"/>
      <c r="DW5" s="75"/>
      <c r="DZ5" s="75"/>
      <c r="EA5" s="55" t="s">
        <v>34</v>
      </c>
      <c r="EB5" s="55"/>
      <c r="EC5" s="55"/>
      <c r="ED5" s="55"/>
      <c r="EE5" s="55"/>
      <c r="EF5" s="55"/>
      <c r="EG5" s="55"/>
      <c r="EH5" s="55"/>
      <c r="EI5" s="55"/>
      <c r="EJ5" s="55" t="s">
        <v>35</v>
      </c>
      <c r="EK5" s="55"/>
      <c r="EL5" s="55"/>
      <c r="EM5" s="55"/>
      <c r="EN5" s="55"/>
      <c r="EO5" s="55"/>
      <c r="EP5" s="55"/>
      <c r="EQ5" s="55"/>
      <c r="ER5" s="55"/>
    </row>
    <row r="6" spans="1:148" s="21" customFormat="1" ht="15" thickBot="1" x14ac:dyDescent="0.35">
      <c r="A6" s="4">
        <v>3</v>
      </c>
      <c r="B6" t="s">
        <v>12</v>
      </c>
      <c r="C6"/>
      <c r="BP6" s="75"/>
      <c r="BQ6" s="75"/>
      <c r="BR6" s="75"/>
      <c r="BS6" s="75"/>
      <c r="BT6" s="75"/>
      <c r="CA6" s="87"/>
      <c r="CB6" s="75"/>
      <c r="CC6" s="75"/>
      <c r="CD6" s="75"/>
      <c r="CE6" s="23"/>
      <c r="CF6" s="75"/>
      <c r="CG6" s="87"/>
      <c r="CH6" s="87"/>
      <c r="DA6" s="75"/>
      <c r="DB6" s="75"/>
      <c r="DC6" s="75"/>
      <c r="DD6" s="75"/>
      <c r="DE6" s="75"/>
      <c r="DF6" s="75"/>
      <c r="DS6" s="75"/>
      <c r="DT6" s="75"/>
      <c r="DU6" s="75"/>
      <c r="DV6" s="75"/>
      <c r="DW6" s="75"/>
      <c r="DZ6" s="76"/>
      <c r="EA6" s="48" t="s">
        <v>15</v>
      </c>
      <c r="EB6" s="49"/>
      <c r="EC6" s="49"/>
      <c r="ED6" s="49" t="s">
        <v>16</v>
      </c>
      <c r="EE6" s="49"/>
      <c r="EF6" s="49"/>
      <c r="EG6" s="88" t="s">
        <v>36</v>
      </c>
      <c r="EH6" s="89"/>
      <c r="EI6" s="90"/>
      <c r="EJ6" s="48" t="s">
        <v>15</v>
      </c>
      <c r="EK6" s="49"/>
      <c r="EL6" s="49"/>
      <c r="EM6" s="49" t="s">
        <v>16</v>
      </c>
      <c r="EN6" s="49"/>
      <c r="EO6" s="49"/>
      <c r="EP6" s="88" t="s">
        <v>36</v>
      </c>
      <c r="EQ6" s="89"/>
      <c r="ER6" s="90"/>
    </row>
    <row r="7" spans="1:148" s="21" customFormat="1" x14ac:dyDescent="0.3">
      <c r="A7"/>
      <c r="B7"/>
      <c r="C7"/>
      <c r="BP7" s="75"/>
      <c r="BQ7" s="75"/>
      <c r="BR7" s="75"/>
      <c r="BS7" s="75"/>
      <c r="BT7" s="75"/>
      <c r="CA7" s="87"/>
      <c r="CB7" s="75"/>
      <c r="CC7" s="75"/>
      <c r="CD7" s="75"/>
      <c r="CE7" s="23"/>
      <c r="CF7" s="75"/>
      <c r="CG7" s="87"/>
      <c r="CH7" s="87"/>
      <c r="DA7" s="75"/>
      <c r="DB7" s="75"/>
      <c r="DC7" s="75"/>
      <c r="DD7" s="75"/>
      <c r="DE7" s="75"/>
      <c r="DF7" s="75"/>
      <c r="DS7" s="75"/>
      <c r="DT7" s="75"/>
      <c r="DU7" s="75"/>
      <c r="DV7" s="75"/>
      <c r="DW7" s="75"/>
      <c r="DZ7" s="77"/>
      <c r="EA7" s="78" t="s">
        <v>4</v>
      </c>
      <c r="EB7" s="79" t="s">
        <v>5</v>
      </c>
      <c r="EC7" s="80" t="s">
        <v>6</v>
      </c>
      <c r="ED7" s="79" t="s">
        <v>4</v>
      </c>
      <c r="EE7" s="79" t="s">
        <v>5</v>
      </c>
      <c r="EF7" s="81" t="s">
        <v>6</v>
      </c>
      <c r="EG7" s="79" t="s">
        <v>4</v>
      </c>
      <c r="EH7" s="79" t="s">
        <v>5</v>
      </c>
      <c r="EI7" s="81" t="s">
        <v>6</v>
      </c>
      <c r="EJ7" s="82" t="s">
        <v>4</v>
      </c>
      <c r="EK7" s="83" t="s">
        <v>5</v>
      </c>
      <c r="EL7" s="80" t="s">
        <v>6</v>
      </c>
      <c r="EM7" s="79" t="s">
        <v>4</v>
      </c>
      <c r="EN7" s="79" t="s">
        <v>5</v>
      </c>
      <c r="EO7" s="79" t="s">
        <v>6</v>
      </c>
      <c r="EP7" s="79" t="s">
        <v>4</v>
      </c>
      <c r="EQ7" s="79" t="s">
        <v>5</v>
      </c>
      <c r="ER7" s="81" t="s">
        <v>6</v>
      </c>
    </row>
    <row r="8" spans="1:148" s="21" customFormat="1" x14ac:dyDescent="0.3">
      <c r="BP8" s="75"/>
      <c r="BQ8" s="75"/>
      <c r="BR8" s="75"/>
      <c r="BS8" s="75"/>
      <c r="BT8" s="75"/>
      <c r="CA8" s="87"/>
      <c r="CB8" s="75"/>
      <c r="CC8" s="75"/>
      <c r="CD8" s="75"/>
      <c r="CE8" s="23"/>
      <c r="CF8" s="75"/>
      <c r="CG8" s="87"/>
      <c r="CH8" s="87"/>
      <c r="DA8" s="75"/>
      <c r="DB8" s="75"/>
      <c r="DC8" s="75"/>
      <c r="DD8" s="75"/>
      <c r="DE8" s="75"/>
      <c r="DF8" s="75"/>
      <c r="DS8" s="75"/>
      <c r="DT8" s="75"/>
      <c r="DU8" s="75"/>
      <c r="DV8" s="75"/>
      <c r="DW8" s="75"/>
      <c r="DZ8" s="84">
        <v>15</v>
      </c>
      <c r="EA8" s="85" t="e">
        <f>AVERAGEIF(Table18[Delta],$DZ8,Table18[XIRR])</f>
        <v>#DIV/0!</v>
      </c>
      <c r="EB8" s="85" t="e">
        <f>AVERAGEIF(Table18[Delta],$DZ8,Table18[DD])</f>
        <v>#DIV/0!</v>
      </c>
      <c r="EC8" s="86" t="e">
        <f>AVERAGEIF(Table18[Delta],$DZ8,Table18[CAR/MDD])</f>
        <v>#DIV/0!</v>
      </c>
      <c r="ED8" s="85" t="e">
        <f>AVERAGEIF(Table15[Delta],$DZ8,Table15[XIRR])</f>
        <v>#DIV/0!</v>
      </c>
      <c r="EE8" s="85" t="e">
        <f>AVERAGEIF(Table15[Delta],$DZ8,Table15[DD])</f>
        <v>#DIV/0!</v>
      </c>
      <c r="EF8" s="86" t="e">
        <f>AVERAGEIF(Table15[Delta],$DZ8,Table15[CAR/MDD])</f>
        <v>#DIV/0!</v>
      </c>
      <c r="EG8" s="57" t="e">
        <f>AVERAGEIF(Table22[Delta],$DZ8,Table22[XIRR])</f>
        <v>#DIV/0!</v>
      </c>
      <c r="EH8" s="57" t="e">
        <f>AVERAGEIF(Table22[Delta],$DZ8,Table22[DD])</f>
        <v>#DIV/0!</v>
      </c>
      <c r="EI8" s="57" t="e">
        <f>AVERAGEIF(Table22[Delta],$DZ8,Table22[CAR/MDD])</f>
        <v>#DIV/0!</v>
      </c>
      <c r="EJ8" s="85" t="e">
        <f>AVERAGEIF(Table14[Delta],$DZ8,Table14[XIRR])</f>
        <v>#DIV/0!</v>
      </c>
      <c r="EK8" s="85" t="e">
        <f>AVERAGEIF(Table14[Delta],$DZ8,Table14[DD])</f>
        <v>#DIV/0!</v>
      </c>
      <c r="EL8" s="86" t="e">
        <f>AVERAGEIF(Table14[Delta],$DZ8,Table14[CAR/MDD])</f>
        <v>#DIV/0!</v>
      </c>
      <c r="EM8" s="85" t="e">
        <f>AVERAGEIF(Table11[Delta],$DZ8,Table11[XIRR])</f>
        <v>#DIV/0!</v>
      </c>
      <c r="EN8" s="85" t="e">
        <f>AVERAGEIF(Table11[Delta],$DZ8,Table11[DD])</f>
        <v>#DIV/0!</v>
      </c>
      <c r="EO8" s="86" t="e">
        <f>AVERAGEIF(Table11[Delta],$DZ8,Table11[CAR/MDD])</f>
        <v>#DIV/0!</v>
      </c>
      <c r="EP8" s="58" t="e">
        <f>AVERAGEIF(Table23[Delta],$DZ8,Table23[XIRR])</f>
        <v>#DIV/0!</v>
      </c>
      <c r="EQ8" s="58" t="e">
        <f>AVERAGEIF(Table23[Delta],$DZ8,Table23[DD])</f>
        <v>#DIV/0!</v>
      </c>
      <c r="ER8" s="86" t="e">
        <f>AVERAGEIF(Table23[Delta],$DZ8,Table23[CAR/MDD])</f>
        <v>#DIV/0!</v>
      </c>
    </row>
    <row r="9" spans="1:148" s="21" customFormat="1" x14ac:dyDescent="0.3">
      <c r="BP9" s="75"/>
      <c r="BQ9" s="75"/>
      <c r="BR9" s="75"/>
      <c r="BS9" s="75"/>
      <c r="BT9" s="75"/>
      <c r="CA9" s="87"/>
      <c r="CB9" s="75"/>
      <c r="CC9" s="75"/>
      <c r="CD9" s="75"/>
      <c r="CE9" s="23"/>
      <c r="CF9" s="75"/>
      <c r="CG9" s="87"/>
      <c r="CH9" s="87"/>
      <c r="DA9" s="75"/>
      <c r="DB9" s="75"/>
      <c r="DC9" s="75"/>
      <c r="DD9" s="75"/>
      <c r="DE9" s="75"/>
      <c r="DF9" s="75"/>
      <c r="DS9" s="75"/>
      <c r="DT9" s="75"/>
      <c r="DU9" s="75"/>
      <c r="DV9" s="75"/>
      <c r="DW9" s="75"/>
      <c r="DZ9" s="84">
        <v>20</v>
      </c>
      <c r="EA9" s="85" t="e">
        <f>AVERAGEIF(Table18[Delta],$DZ9,Table18[XIRR])</f>
        <v>#DIV/0!</v>
      </c>
      <c r="EB9" s="85" t="e">
        <f>AVERAGEIF(Table18[Delta],$DZ9,Table18[DD])</f>
        <v>#DIV/0!</v>
      </c>
      <c r="EC9" s="86" t="e">
        <f>AVERAGEIF(Table18[Delta],$DZ9,Table18[CAR/MDD])</f>
        <v>#DIV/0!</v>
      </c>
      <c r="ED9" s="85" t="e">
        <f>AVERAGEIF(Table15[Delta],$DZ9,Table15[XIRR])</f>
        <v>#DIV/0!</v>
      </c>
      <c r="EE9" s="85" t="e">
        <f>AVERAGEIF(Table15[Delta],$DZ9,Table15[DD])</f>
        <v>#DIV/0!</v>
      </c>
      <c r="EF9" s="86" t="e">
        <f>AVERAGEIF(Table15[Delta],$DZ9,Table15[CAR/MDD])</f>
        <v>#DIV/0!</v>
      </c>
      <c r="EG9" s="57" t="e">
        <f>AVERAGEIF(Table22[Delta],$DZ9,Table22[XIRR])</f>
        <v>#DIV/0!</v>
      </c>
      <c r="EH9" s="57" t="e">
        <f>AVERAGEIF(Table22[Delta],$DZ9,Table22[DD])</f>
        <v>#DIV/0!</v>
      </c>
      <c r="EI9" s="57" t="e">
        <f>AVERAGEIF(Table22[Delta],$DZ9,Table22[CAR/MDD])</f>
        <v>#DIV/0!</v>
      </c>
      <c r="EJ9" s="85" t="e">
        <f>AVERAGEIF(Table14[Delta],$DZ9,Table14[XIRR])</f>
        <v>#DIV/0!</v>
      </c>
      <c r="EK9" s="85" t="e">
        <f>AVERAGEIF(Table14[Delta],$DZ9,Table14[DD])</f>
        <v>#DIV/0!</v>
      </c>
      <c r="EL9" s="86" t="e">
        <f>AVERAGEIF(Table14[Delta],$DZ9,Table14[CAR/MDD])</f>
        <v>#DIV/0!</v>
      </c>
      <c r="EM9" s="85" t="e">
        <f>AVERAGEIF(Table11[Delta],$DZ9,Table11[XIRR])</f>
        <v>#DIV/0!</v>
      </c>
      <c r="EN9" s="85" t="e">
        <f>AVERAGEIF(Table11[Delta],$DZ9,Table11[DD])</f>
        <v>#DIV/0!</v>
      </c>
      <c r="EO9" s="86" t="e">
        <f>AVERAGEIF(Table11[Delta],$DZ9,Table11[CAR/MDD])</f>
        <v>#DIV/0!</v>
      </c>
      <c r="EP9" s="58" t="e">
        <f>AVERAGEIF(Table23[Delta],$DZ9,Table23[XIRR])</f>
        <v>#DIV/0!</v>
      </c>
      <c r="EQ9" s="58" t="e">
        <f>AVERAGEIF(Table23[Delta],$DZ9,Table23[DD])</f>
        <v>#DIV/0!</v>
      </c>
      <c r="ER9" s="86" t="e">
        <f>AVERAGEIF(Table23[Delta],$DZ9,Table23[CAR/MDD])</f>
        <v>#DIV/0!</v>
      </c>
    </row>
    <row r="10" spans="1:148" x14ac:dyDescent="0.3">
      <c r="A10" s="52" t="s">
        <v>23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Q10" s="53" t="s">
        <v>24</v>
      </c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J10" s="51" t="s">
        <v>27</v>
      </c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D10" s="73" t="s">
        <v>30</v>
      </c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U10" s="73"/>
      <c r="BV10" s="73" t="s">
        <v>31</v>
      </c>
      <c r="BW10" s="73"/>
      <c r="BX10" s="73"/>
      <c r="BY10" s="73"/>
      <c r="BZ10" s="73"/>
      <c r="CI10" s="73"/>
      <c r="CJ10" s="73"/>
      <c r="CK10" s="73"/>
      <c r="CL10" s="73"/>
      <c r="CM10" s="73"/>
      <c r="CN10" s="73"/>
      <c r="CP10" t="s">
        <v>32</v>
      </c>
      <c r="DH10" s="73" t="s">
        <v>33</v>
      </c>
      <c r="DI10" s="73"/>
      <c r="DJ10" s="73"/>
      <c r="DK10" s="73"/>
      <c r="DL10" s="73"/>
      <c r="DM10" s="73"/>
      <c r="DN10" s="73"/>
      <c r="DZ10" s="84">
        <v>25</v>
      </c>
      <c r="EA10" s="85">
        <f>AVERAGEIF(Table18[Delta],$DZ10,Table18[XIRR])</f>
        <v>9.4280215455160611E-3</v>
      </c>
      <c r="EB10" s="85">
        <f>AVERAGEIF(Table18[Delta],$DZ10,Table18[DD])</f>
        <v>-5.7418792767373161E-2</v>
      </c>
      <c r="EC10" s="86">
        <f>AVERAGEIF(Table18[Delta],$DZ10,Table18[CAR/MDD])</f>
        <v>0.16751852102616044</v>
      </c>
      <c r="ED10" s="85" t="e">
        <f>AVERAGEIF(Table15[Delta],$DZ10,Table15[XIRR])</f>
        <v>#DIV/0!</v>
      </c>
      <c r="EE10" s="85" t="e">
        <f>AVERAGEIF(Table15[Delta],$DZ10,Table15[DD])</f>
        <v>#DIV/0!</v>
      </c>
      <c r="EF10" s="86" t="e">
        <f>AVERAGEIF(Table15[Delta],$DZ10,Table15[CAR/MDD])</f>
        <v>#DIV/0!</v>
      </c>
      <c r="EG10" s="57" t="e">
        <f>AVERAGEIF(Table22[Delta],$DZ10,Table22[XIRR])</f>
        <v>#DIV/0!</v>
      </c>
      <c r="EH10" s="57" t="e">
        <f>AVERAGEIF(Table22[Delta],$DZ10,Table22[DD])</f>
        <v>#DIV/0!</v>
      </c>
      <c r="EI10" s="57" t="e">
        <f>AVERAGEIF(Table22[Delta],$DZ10,Table22[CAR/MDD])</f>
        <v>#DIV/0!</v>
      </c>
      <c r="EJ10" s="85" t="e">
        <f>AVERAGEIF(Table14[Delta],$DZ10,Table14[XIRR])</f>
        <v>#DIV/0!</v>
      </c>
      <c r="EK10" s="85" t="e">
        <f>AVERAGEIF(Table14[Delta],$DZ10,Table14[DD])</f>
        <v>#DIV/0!</v>
      </c>
      <c r="EL10" s="86" t="e">
        <f>AVERAGEIF(Table14[Delta],$DZ10,Table14[CAR/MDD])</f>
        <v>#DIV/0!</v>
      </c>
      <c r="EM10" s="85" t="e">
        <f>AVERAGEIF(Table11[Delta],$DZ10,Table11[XIRR])</f>
        <v>#DIV/0!</v>
      </c>
      <c r="EN10" s="85" t="e">
        <f>AVERAGEIF(Table11[Delta],$DZ10,Table11[DD])</f>
        <v>#DIV/0!</v>
      </c>
      <c r="EO10" s="86" t="e">
        <f>AVERAGEIF(Table11[Delta],$DZ10,Table11[CAR/MDD])</f>
        <v>#DIV/0!</v>
      </c>
      <c r="EP10" s="58" t="e">
        <f>AVERAGEIF(Table23[Delta],$DZ10,Table23[XIRR])</f>
        <v>#DIV/0!</v>
      </c>
      <c r="EQ10" s="58" t="e">
        <f>AVERAGEIF(Table23[Delta],$DZ10,Table23[DD])</f>
        <v>#DIV/0!</v>
      </c>
      <c r="ER10" s="86" t="e">
        <f>AVERAGEIF(Table23[Delta],$DZ10,Table23[CAR/MDD])</f>
        <v>#DIV/0!</v>
      </c>
    </row>
    <row r="11" spans="1:148" x14ac:dyDescent="0.3">
      <c r="A11" s="51" t="s">
        <v>0</v>
      </c>
      <c r="B11" s="51"/>
      <c r="C11" s="51"/>
      <c r="D11" s="51"/>
      <c r="E11" s="51"/>
      <c r="F11" s="51"/>
      <c r="I11" s="51" t="s">
        <v>14</v>
      </c>
      <c r="J11" s="51"/>
      <c r="K11" s="51"/>
      <c r="L11" s="51"/>
      <c r="M11" s="51"/>
      <c r="N11" s="51"/>
      <c r="Q11" s="51" t="s">
        <v>18</v>
      </c>
      <c r="R11" s="51"/>
      <c r="S11" s="51"/>
      <c r="T11" s="51"/>
      <c r="U11" s="51"/>
      <c r="V11" s="21"/>
      <c r="W11" s="51" t="s">
        <v>19</v>
      </c>
      <c r="X11" s="51"/>
      <c r="Y11" s="51"/>
      <c r="Z11" s="51"/>
      <c r="AA11" s="51"/>
      <c r="AB11" s="21"/>
      <c r="AC11" s="51" t="s">
        <v>20</v>
      </c>
      <c r="AD11" s="51"/>
      <c r="AE11" s="51"/>
      <c r="AF11" s="51"/>
      <c r="AG11" s="51"/>
      <c r="AJ11" s="54" t="s">
        <v>15</v>
      </c>
      <c r="AK11" s="54"/>
      <c r="AL11" s="54"/>
      <c r="AM11" s="54"/>
      <c r="AN11" s="54"/>
      <c r="AO11" s="54"/>
      <c r="AP11" s="51" t="s">
        <v>16</v>
      </c>
      <c r="AQ11" s="51"/>
      <c r="AR11" s="51"/>
      <c r="AS11" s="51"/>
      <c r="AT11" s="51"/>
      <c r="AU11" s="51"/>
      <c r="AV11" s="51" t="s">
        <v>29</v>
      </c>
      <c r="AW11" s="51"/>
      <c r="AX11" s="51"/>
      <c r="AY11" s="51"/>
      <c r="AZ11" s="51"/>
      <c r="BA11" s="51"/>
      <c r="BD11" s="73" t="s">
        <v>15</v>
      </c>
      <c r="BE11" s="73"/>
      <c r="BF11" s="73"/>
      <c r="BG11" s="73"/>
      <c r="BH11" s="73"/>
      <c r="BI11" s="73"/>
      <c r="BJ11" s="73" t="s">
        <v>16</v>
      </c>
      <c r="BK11" s="73"/>
      <c r="BL11" s="73"/>
      <c r="BM11" s="73"/>
      <c r="BN11" s="73"/>
      <c r="BO11" s="73"/>
      <c r="BP11" s="75" t="s">
        <v>36</v>
      </c>
      <c r="BU11" s="73"/>
      <c r="BV11" s="73" t="s">
        <v>15</v>
      </c>
      <c r="BW11" s="73"/>
      <c r="BX11" s="73"/>
      <c r="BY11" s="73"/>
      <c r="BZ11" s="73"/>
      <c r="CB11" s="75" t="s">
        <v>36</v>
      </c>
      <c r="CI11" s="73"/>
      <c r="CJ11" s="73" t="s">
        <v>16</v>
      </c>
      <c r="CK11" s="73"/>
      <c r="CL11" s="73"/>
      <c r="CM11" s="73"/>
      <c r="CN11" s="73"/>
      <c r="CP11" t="s">
        <v>15</v>
      </c>
      <c r="CV11" t="s">
        <v>16</v>
      </c>
      <c r="DB11" s="75" t="s">
        <v>36</v>
      </c>
      <c r="DH11" s="73" t="s">
        <v>15</v>
      </c>
      <c r="DI11" s="73"/>
      <c r="DJ11" s="73"/>
      <c r="DK11" s="73"/>
      <c r="DL11" s="73"/>
      <c r="DM11" s="73"/>
      <c r="DN11" s="73" t="s">
        <v>16</v>
      </c>
      <c r="DT11" s="75" t="s">
        <v>36</v>
      </c>
      <c r="DZ11" s="84">
        <v>30</v>
      </c>
      <c r="EA11" s="85">
        <f>AVERAGEIF(Table18[Delta],$DZ11,Table18[XIRR])</f>
        <v>9.1511356701861907E-3</v>
      </c>
      <c r="EB11" s="85">
        <f>AVERAGEIF(Table18[Delta],$DZ11,Table18[DD])</f>
        <v>-5.3249292264182881E-2</v>
      </c>
      <c r="EC11" s="86">
        <f>AVERAGEIF(Table18[Delta],$DZ11,Table18[CAR/MDD])</f>
        <v>0.17684890593840139</v>
      </c>
      <c r="ED11" s="85" t="e">
        <f>AVERAGEIF(Table15[Delta],$DZ11,Table15[XIRR])</f>
        <v>#DIV/0!</v>
      </c>
      <c r="EE11" s="85" t="e">
        <f>AVERAGEIF(Table15[Delta],$DZ11,Table15[DD])</f>
        <v>#DIV/0!</v>
      </c>
      <c r="EF11" s="86" t="e">
        <f>AVERAGEIF(Table15[Delta],$DZ11,Table15[CAR/MDD])</f>
        <v>#DIV/0!</v>
      </c>
      <c r="EG11" s="57" t="e">
        <f>AVERAGEIF(Table22[Delta],$DZ11,Table22[XIRR])</f>
        <v>#DIV/0!</v>
      </c>
      <c r="EH11" s="57" t="e">
        <f>AVERAGEIF(Table22[Delta],$DZ11,Table22[DD])</f>
        <v>#DIV/0!</v>
      </c>
      <c r="EI11" s="57" t="e">
        <f>AVERAGEIF(Table22[Delta],$DZ11,Table22[CAR/MDD])</f>
        <v>#DIV/0!</v>
      </c>
      <c r="EJ11" s="85" t="e">
        <f>AVERAGEIF(Table14[Delta],$DZ11,Table14[XIRR])</f>
        <v>#DIV/0!</v>
      </c>
      <c r="EK11" s="85" t="e">
        <f>AVERAGEIF(Table14[Delta],$DZ11,Table14[DD])</f>
        <v>#DIV/0!</v>
      </c>
      <c r="EL11" s="86" t="e">
        <f>AVERAGEIF(Table14[Delta],$DZ11,Table14[CAR/MDD])</f>
        <v>#DIV/0!</v>
      </c>
      <c r="EM11" s="85" t="e">
        <f>AVERAGEIF(Table11[Delta],$DZ11,Table11[XIRR])</f>
        <v>#DIV/0!</v>
      </c>
      <c r="EN11" s="85" t="e">
        <f>AVERAGEIF(Table11[Delta],$DZ11,Table11[DD])</f>
        <v>#DIV/0!</v>
      </c>
      <c r="EO11" s="86" t="e">
        <f>AVERAGEIF(Table11[Delta],$DZ11,Table11[CAR/MDD])</f>
        <v>#DIV/0!</v>
      </c>
      <c r="EP11" s="58" t="e">
        <f>AVERAGEIF(Table23[Delta],$DZ11,Table23[XIRR])</f>
        <v>#DIV/0!</v>
      </c>
      <c r="EQ11" s="58" t="e">
        <f>AVERAGEIF(Table23[Delta],$DZ11,Table23[DD])</f>
        <v>#DIV/0!</v>
      </c>
      <c r="ER11" s="86" t="e">
        <f>AVERAGEIF(Table23[Delta],$DZ11,Table23[CAR/MDD])</f>
        <v>#DIV/0!</v>
      </c>
    </row>
    <row r="12" spans="1:148" x14ac:dyDescent="0.3">
      <c r="Q12" s="21" t="s">
        <v>1</v>
      </c>
      <c r="R12" s="21" t="s">
        <v>3</v>
      </c>
      <c r="S12" s="21" t="s">
        <v>4</v>
      </c>
      <c r="T12" s="21" t="s">
        <v>5</v>
      </c>
      <c r="U12" s="21" t="s">
        <v>6</v>
      </c>
      <c r="V12" s="21"/>
      <c r="W12" s="21" t="s">
        <v>1</v>
      </c>
      <c r="X12" s="21" t="s">
        <v>3</v>
      </c>
      <c r="Y12" s="21" t="s">
        <v>4</v>
      </c>
      <c r="Z12" s="21" t="s">
        <v>5</v>
      </c>
      <c r="AA12" s="21" t="s">
        <v>6</v>
      </c>
      <c r="AB12" s="21"/>
      <c r="AC12" s="21" t="s">
        <v>1</v>
      </c>
      <c r="AD12" s="21" t="s">
        <v>3</v>
      </c>
      <c r="AE12" s="22" t="s">
        <v>4</v>
      </c>
      <c r="AF12" s="22" t="s">
        <v>5</v>
      </c>
      <c r="AG12" s="23" t="s">
        <v>6</v>
      </c>
      <c r="AJ12" s="21" t="s">
        <v>1</v>
      </c>
      <c r="AK12" s="21" t="s">
        <v>13</v>
      </c>
      <c r="AL12" s="21" t="s">
        <v>3</v>
      </c>
      <c r="AM12" s="21" t="s">
        <v>4</v>
      </c>
      <c r="AN12" s="21" t="s">
        <v>5</v>
      </c>
      <c r="AO12" s="21" t="s">
        <v>6</v>
      </c>
      <c r="AP12" s="21" t="s">
        <v>1</v>
      </c>
      <c r="AQ12" s="21" t="s">
        <v>13</v>
      </c>
      <c r="AR12" s="21" t="s">
        <v>3</v>
      </c>
      <c r="AS12" s="21" t="s">
        <v>4</v>
      </c>
      <c r="AT12" s="21" t="s">
        <v>5</v>
      </c>
      <c r="AU12" s="21" t="s">
        <v>6</v>
      </c>
      <c r="AV12" s="21" t="s">
        <v>1</v>
      </c>
      <c r="AW12" s="21" t="s">
        <v>13</v>
      </c>
      <c r="AX12" s="21" t="s">
        <v>3</v>
      </c>
      <c r="AY12" s="21" t="s">
        <v>4</v>
      </c>
      <c r="AZ12" s="21" t="s">
        <v>5</v>
      </c>
      <c r="BA12" s="21" t="s">
        <v>6</v>
      </c>
      <c r="BD12" s="73" t="s">
        <v>1</v>
      </c>
      <c r="BE12" s="73" t="s">
        <v>3</v>
      </c>
      <c r="BF12" s="73" t="s">
        <v>4</v>
      </c>
      <c r="BG12" s="73" t="s">
        <v>5</v>
      </c>
      <c r="BH12" s="73" t="s">
        <v>6</v>
      </c>
      <c r="BI12" s="73"/>
      <c r="BJ12" s="73" t="s">
        <v>1</v>
      </c>
      <c r="BK12" s="73" t="s">
        <v>3</v>
      </c>
      <c r="BL12" s="73" t="s">
        <v>4</v>
      </c>
      <c r="BM12" s="73" t="s">
        <v>5</v>
      </c>
      <c r="BN12" s="73" t="s">
        <v>6</v>
      </c>
      <c r="BO12" s="73"/>
      <c r="BP12" s="75" t="s">
        <v>1</v>
      </c>
      <c r="BQ12" s="22" t="s">
        <v>4</v>
      </c>
      <c r="BR12" s="22" t="s">
        <v>5</v>
      </c>
      <c r="BS12" s="23" t="s">
        <v>6</v>
      </c>
      <c r="BT12" s="75" t="s">
        <v>3</v>
      </c>
      <c r="BU12" s="73"/>
      <c r="BV12" s="73" t="s">
        <v>1</v>
      </c>
      <c r="BW12" s="73" t="s">
        <v>3</v>
      </c>
      <c r="BX12" s="73" t="s">
        <v>4</v>
      </c>
      <c r="BY12" s="73" t="s">
        <v>5</v>
      </c>
      <c r="BZ12" s="73" t="s">
        <v>6</v>
      </c>
      <c r="CB12" s="75" t="s">
        <v>1</v>
      </c>
      <c r="CC12" s="75" t="s">
        <v>4</v>
      </c>
      <c r="CD12" s="75" t="s">
        <v>5</v>
      </c>
      <c r="CE12" s="23" t="s">
        <v>6</v>
      </c>
      <c r="CF12" s="75" t="s">
        <v>3</v>
      </c>
      <c r="CI12" s="73"/>
      <c r="CJ12" s="73" t="s">
        <v>1</v>
      </c>
      <c r="CK12" s="73" t="s">
        <v>3</v>
      </c>
      <c r="CL12" s="73" t="s">
        <v>4</v>
      </c>
      <c r="CM12" s="73" t="s">
        <v>5</v>
      </c>
      <c r="CN12" s="73" t="s">
        <v>6</v>
      </c>
      <c r="CP12" s="73" t="s">
        <v>1</v>
      </c>
      <c r="CQ12" s="73" t="s">
        <v>3</v>
      </c>
      <c r="CR12" s="73" t="s">
        <v>4</v>
      </c>
      <c r="CS12" s="73" t="s">
        <v>5</v>
      </c>
      <c r="CT12" s="73" t="s">
        <v>6</v>
      </c>
      <c r="CV12" s="73" t="s">
        <v>1</v>
      </c>
      <c r="CW12" s="73" t="s">
        <v>3</v>
      </c>
      <c r="CX12" s="73" t="s">
        <v>4</v>
      </c>
      <c r="CY12" s="73" t="s">
        <v>5</v>
      </c>
      <c r="CZ12" s="73" t="s">
        <v>6</v>
      </c>
      <c r="DB12" s="75" t="s">
        <v>1</v>
      </c>
      <c r="DC12" s="75" t="s">
        <v>4</v>
      </c>
      <c r="DD12" s="75" t="s">
        <v>5</v>
      </c>
      <c r="DE12" s="75" t="s">
        <v>6</v>
      </c>
      <c r="DF12" s="75" t="s">
        <v>3</v>
      </c>
      <c r="DH12" s="73" t="s">
        <v>1</v>
      </c>
      <c r="DI12" s="73" t="s">
        <v>3</v>
      </c>
      <c r="DJ12" s="73" t="s">
        <v>4</v>
      </c>
      <c r="DK12" s="73" t="s">
        <v>5</v>
      </c>
      <c r="DL12" s="73" t="s">
        <v>6</v>
      </c>
      <c r="DN12" s="73" t="s">
        <v>1</v>
      </c>
      <c r="DO12" s="73" t="s">
        <v>3</v>
      </c>
      <c r="DP12" s="73" t="s">
        <v>4</v>
      </c>
      <c r="DQ12" s="73" t="s">
        <v>5</v>
      </c>
      <c r="DR12" s="73" t="s">
        <v>6</v>
      </c>
      <c r="DT12" s="75" t="s">
        <v>1</v>
      </c>
      <c r="DU12" s="75" t="s">
        <v>4</v>
      </c>
      <c r="DV12" s="75" t="s">
        <v>5</v>
      </c>
      <c r="DW12" s="75" t="s">
        <v>6</v>
      </c>
      <c r="DX12" s="75" t="s">
        <v>3</v>
      </c>
      <c r="DZ12" s="84">
        <v>35</v>
      </c>
      <c r="EA12" s="85">
        <f>AVERAGEIF(Table18[Delta],$DZ12,Table18[XIRR])</f>
        <v>3.7331059454605879E-3</v>
      </c>
      <c r="EB12" s="85">
        <f>AVERAGEIF(Table18[Delta],$DZ12,Table18[DD])</f>
        <v>-7.6007096332392818E-2</v>
      </c>
      <c r="EC12" s="86">
        <f>AVERAGEIF(Table18[Delta],$DZ12,Table18[CAR/MDD])</f>
        <v>6.3902578628253298E-2</v>
      </c>
      <c r="ED12" s="85">
        <f>AVERAGEIF(Table15[Delta],$DZ12,Table15[XIRR])</f>
        <v>3.5344300152811509E-2</v>
      </c>
      <c r="EE12" s="85">
        <f>AVERAGEIF(Table15[Delta],$DZ12,Table15[DD])</f>
        <v>-6.6138807365462515E-2</v>
      </c>
      <c r="EF12" s="86">
        <f>AVERAGEIF(Table15[Delta],$DZ12,Table15[CAR/MDD])</f>
        <v>0.55580476241908094</v>
      </c>
      <c r="EG12" s="58">
        <f>AVERAGEIF(Table22[Delta],$DZ12,Table22[XIRR])</f>
        <v>3.9036035976326579E-2</v>
      </c>
      <c r="EH12" s="58">
        <f>AVERAGEIF(Table22[Delta],$DZ12,Table22[DD])</f>
        <v>-6.255640806801728E-2</v>
      </c>
      <c r="EI12" s="86">
        <f>AVERAGEIF(Table22[Delta],$DZ12,Table22[CAR/MDD])</f>
        <v>0.71083913884668926</v>
      </c>
      <c r="EJ12" s="85" t="e">
        <f>AVERAGEIF(Table14[Delta],$DZ12,Table14[XIRR])</f>
        <v>#DIV/0!</v>
      </c>
      <c r="EK12" s="85" t="e">
        <f>AVERAGEIF(Table14[Delta],$DZ12,Table14[DD])</f>
        <v>#DIV/0!</v>
      </c>
      <c r="EL12" s="86" t="e">
        <f>AVERAGEIF(Table14[Delta],$DZ12,Table14[CAR/MDD])</f>
        <v>#DIV/0!</v>
      </c>
      <c r="EM12" s="85" t="e">
        <f>AVERAGEIF(Table11[Delta],$DZ12,Table11[XIRR])</f>
        <v>#DIV/0!</v>
      </c>
      <c r="EN12" s="85" t="e">
        <f>AVERAGEIF(Table11[Delta],$DZ12,Table11[DD])</f>
        <v>#DIV/0!</v>
      </c>
      <c r="EO12" s="86" t="e">
        <f>AVERAGEIF(Table11[Delta],$DZ12,Table11[CAR/MDD])</f>
        <v>#DIV/0!</v>
      </c>
      <c r="EP12" s="58" t="e">
        <f>AVERAGEIF(Table23[Delta],$DZ12,Table23[XIRR])</f>
        <v>#DIV/0!</v>
      </c>
      <c r="EQ12" s="58" t="e">
        <f>AVERAGEIF(Table23[Delta],$DZ12,Table23[DD])</f>
        <v>#DIV/0!</v>
      </c>
      <c r="ER12" s="86" t="e">
        <f>AVERAGEIF(Table23[Delta],$DZ12,Table23[CAR/MDD])</f>
        <v>#DIV/0!</v>
      </c>
    </row>
    <row r="13" spans="1:148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I13" s="14" t="s">
        <v>1</v>
      </c>
      <c r="J13" s="14" t="s">
        <v>13</v>
      </c>
      <c r="K13" s="14" t="s">
        <v>3</v>
      </c>
      <c r="L13" s="14" t="s">
        <v>4</v>
      </c>
      <c r="M13" s="14" t="s">
        <v>5</v>
      </c>
      <c r="N13" s="14" t="s">
        <v>6</v>
      </c>
      <c r="O13" s="9"/>
      <c r="Q13" s="21">
        <v>15</v>
      </c>
      <c r="R13" s="21">
        <v>50</v>
      </c>
      <c r="S13" s="22">
        <v>2.8102169780153102E-2</v>
      </c>
      <c r="T13" s="22">
        <v>-6.7485220398766199E-2</v>
      </c>
      <c r="U13" s="23">
        <v>0.41641961920104897</v>
      </c>
      <c r="V13" s="21"/>
      <c r="W13" s="21">
        <v>15</v>
      </c>
      <c r="X13" s="21">
        <v>50</v>
      </c>
      <c r="Y13" s="22">
        <v>-3.1424447965218497E-2</v>
      </c>
      <c r="Z13" s="22">
        <v>-0.14628228123708401</v>
      </c>
      <c r="AA13" s="23">
        <v>-0.21482060369490699</v>
      </c>
      <c r="AB13" s="21"/>
      <c r="AC13" s="21">
        <v>15</v>
      </c>
      <c r="AD13" s="21">
        <v>50</v>
      </c>
      <c r="AE13" s="22">
        <v>5.3066235269087703E-5</v>
      </c>
      <c r="AF13" s="22">
        <v>-0.13865699180798</v>
      </c>
      <c r="AG13" s="23">
        <v>3.8271589897591801E-4</v>
      </c>
      <c r="AJ13" s="21">
        <v>50</v>
      </c>
      <c r="AK13" s="21">
        <v>0</v>
      </c>
      <c r="AL13" s="21">
        <v>150</v>
      </c>
      <c r="AM13" s="21">
        <v>8.0782994579885303E-2</v>
      </c>
      <c r="AN13" s="21">
        <v>-2.9689230615321902E-2</v>
      </c>
      <c r="AO13" s="21">
        <v>2.72095278003584</v>
      </c>
      <c r="AP13" s="21">
        <v>40</v>
      </c>
      <c r="AQ13" s="21">
        <v>0</v>
      </c>
      <c r="AR13" s="21">
        <v>200</v>
      </c>
      <c r="AS13" s="21">
        <v>4.3110324398062297E-2</v>
      </c>
      <c r="AT13" s="21">
        <v>-4.5527207843940397E-2</v>
      </c>
      <c r="AU13" s="21">
        <v>0.94691342693005098</v>
      </c>
      <c r="AV13" s="21">
        <v>15</v>
      </c>
      <c r="AW13" s="21">
        <v>0</v>
      </c>
      <c r="AX13" s="21">
        <v>200</v>
      </c>
      <c r="AY13" s="22">
        <v>5.3207389537995101E-2</v>
      </c>
      <c r="AZ13" s="21">
        <v>-5.2311099776767803E-2</v>
      </c>
      <c r="BA13" s="21">
        <v>1.0171338351717301</v>
      </c>
      <c r="BD13" s="73">
        <v>50</v>
      </c>
      <c r="BE13" s="73">
        <v>100</v>
      </c>
      <c r="BF13" s="73">
        <v>8.1519242355570898E-2</v>
      </c>
      <c r="BG13" s="73">
        <v>-8.2457882451761305E-2</v>
      </c>
      <c r="BH13" s="73">
        <v>0.98861673295164298</v>
      </c>
      <c r="BI13" s="73"/>
      <c r="BJ13" s="73">
        <v>50</v>
      </c>
      <c r="BK13" s="73">
        <v>100</v>
      </c>
      <c r="BL13" s="73">
        <v>1.35416951749135E-2</v>
      </c>
      <c r="BM13" s="73">
        <v>-0.10089167925586801</v>
      </c>
      <c r="BN13" s="73">
        <v>0.13422013861589899</v>
      </c>
      <c r="BO13" s="73"/>
      <c r="BP13" s="75">
        <v>50</v>
      </c>
      <c r="BQ13" s="22">
        <v>9.1806448076113906E-2</v>
      </c>
      <c r="BR13" s="22">
        <v>-8.2032325743692194E-2</v>
      </c>
      <c r="BS13" s="23">
        <v>1.1191496430682699</v>
      </c>
      <c r="BT13" s="75">
        <v>100</v>
      </c>
      <c r="BU13" s="73"/>
      <c r="BV13" s="73">
        <v>50</v>
      </c>
      <c r="BW13" s="73">
        <v>100</v>
      </c>
      <c r="BX13" s="73">
        <v>5.7126854980497001E-2</v>
      </c>
      <c r="BY13" s="73">
        <v>-9.3525645301811206E-2</v>
      </c>
      <c r="BZ13" s="73">
        <v>0.61081487110990895</v>
      </c>
      <c r="CB13" s="75">
        <v>50</v>
      </c>
      <c r="CC13" s="22">
        <v>5.2021477947550999E-2</v>
      </c>
      <c r="CD13" s="22">
        <v>-0.106008190551687</v>
      </c>
      <c r="CE13" s="23">
        <v>0.49073074143442103</v>
      </c>
      <c r="CF13" s="75">
        <v>100</v>
      </c>
      <c r="CI13" s="73"/>
      <c r="CJ13" s="73">
        <v>50</v>
      </c>
      <c r="CK13" s="73">
        <v>100</v>
      </c>
      <c r="CL13" s="73">
        <v>-6.2516921002076804E-3</v>
      </c>
      <c r="CM13" s="73">
        <v>-0.120927784741691</v>
      </c>
      <c r="CN13" s="73">
        <v>-5.1697731117473299E-2</v>
      </c>
      <c r="CP13" s="73">
        <v>50</v>
      </c>
      <c r="CQ13" s="73">
        <v>100</v>
      </c>
      <c r="CR13" s="73">
        <v>6.0504810193232998E-2</v>
      </c>
      <c r="CS13" s="73">
        <v>-6.0741004065905102E-2</v>
      </c>
      <c r="CT13" s="73">
        <v>0.99611145919787802</v>
      </c>
      <c r="CV13" s="73">
        <v>50</v>
      </c>
      <c r="CW13" s="73">
        <v>100</v>
      </c>
      <c r="CX13" s="73">
        <v>2.4316937172594099E-2</v>
      </c>
      <c r="CY13" s="73">
        <v>-7.1973823956844596E-2</v>
      </c>
      <c r="CZ13" s="73">
        <v>0.33785806888869102</v>
      </c>
      <c r="DB13" s="75">
        <v>50</v>
      </c>
      <c r="DC13" s="22">
        <v>8.0384591656894405E-2</v>
      </c>
      <c r="DD13" s="22">
        <v>-0.101779395466845</v>
      </c>
      <c r="DE13" s="23">
        <v>0.78979238664352003</v>
      </c>
      <c r="DF13" s="75">
        <v>100</v>
      </c>
      <c r="DH13" s="73">
        <v>55</v>
      </c>
      <c r="DI13" s="73">
        <v>100</v>
      </c>
      <c r="DJ13" s="73">
        <v>4.2960756964600201E-2</v>
      </c>
      <c r="DK13" s="73">
        <v>-8.2809373622274196E-2</v>
      </c>
      <c r="DL13" s="73">
        <v>0.51879099050502298</v>
      </c>
      <c r="DN13" s="73">
        <v>55</v>
      </c>
      <c r="DO13" s="73">
        <v>100</v>
      </c>
      <c r="DP13" s="73">
        <v>4.2960756964600201E-2</v>
      </c>
      <c r="DQ13" s="73">
        <v>-8.2809373622274196E-2</v>
      </c>
      <c r="DR13" s="73">
        <v>0.51879099050502298</v>
      </c>
      <c r="DT13" s="75">
        <v>50</v>
      </c>
      <c r="DU13" s="22">
        <v>5.9768085069879698E-2</v>
      </c>
      <c r="DV13" s="22">
        <v>-0.12344354951148</v>
      </c>
      <c r="DW13" s="23">
        <v>0.48417341615991799</v>
      </c>
      <c r="DX13" s="75">
        <v>100</v>
      </c>
      <c r="DZ13" s="84">
        <v>40</v>
      </c>
      <c r="EA13" s="85">
        <f>AVERAGEIF(Table18[Delta],$DZ13,Table18[XIRR])</f>
        <v>1.1234934850595622E-2</v>
      </c>
      <c r="EB13" s="85">
        <f>AVERAGEIF(Table18[Delta],$DZ13,Table18[DD])</f>
        <v>-5.7800705840705013E-2</v>
      </c>
      <c r="EC13" s="86">
        <f>AVERAGEIF(Table18[Delta],$DZ13,Table18[CAR/MDD])</f>
        <v>0.26201096195022711</v>
      </c>
      <c r="ED13" s="85">
        <f>AVERAGEIF(Table15[Delta],$DZ13,Table15[XIRR])</f>
        <v>3.075969970440386E-2</v>
      </c>
      <c r="EE13" s="85">
        <f>AVERAGEIF(Table15[Delta],$DZ13,Table15[DD])</f>
        <v>-8.638469789848495E-2</v>
      </c>
      <c r="EF13" s="86">
        <f>AVERAGEIF(Table15[Delta],$DZ13,Table15[CAR/MDD])</f>
        <v>0.37209637835022347</v>
      </c>
      <c r="EG13" s="58">
        <f>AVERAGEIF(Table22[Delta],$DZ13,Table22[XIRR])</f>
        <v>4.1339563078600441E-2</v>
      </c>
      <c r="EH13" s="58">
        <f>AVERAGEIF(Table22[Delta],$DZ13,Table22[DD])</f>
        <v>-9.3951826937645783E-2</v>
      </c>
      <c r="EI13" s="86">
        <f>AVERAGEIF(Table22[Delta],$DZ13,Table22[CAR/MDD])</f>
        <v>0.46706016183829241</v>
      </c>
      <c r="EJ13" s="85">
        <f>AVERAGEIF(Table14[Delta],$DZ13,Table14[XIRR])</f>
        <v>-2.7802018516806322E-3</v>
      </c>
      <c r="EK13" s="85">
        <f>AVERAGEIF(Table14[Delta],$DZ13,Table14[DD])</f>
        <v>-8.0039655632033552E-2</v>
      </c>
      <c r="EL13" s="86">
        <f>AVERAGEIF(Table14[Delta],$DZ13,Table14[CAR/MDD])</f>
        <v>-1.4688447505275776E-2</v>
      </c>
      <c r="EM13" s="85">
        <f>AVERAGEIF(Table11[Delta],$DZ13,Table11[XIRR])</f>
        <v>-2.7802018516806322E-3</v>
      </c>
      <c r="EN13" s="85">
        <f>AVERAGEIF(Table11[Delta],$DZ13,Table11[DD])</f>
        <v>-8.0039655632033552E-2</v>
      </c>
      <c r="EO13" s="86">
        <f>AVERAGEIF(Table11[Delta],$DZ13,Table11[CAR/MDD])</f>
        <v>-1.4688447505275776E-2</v>
      </c>
      <c r="EP13" s="58">
        <f>AVERAGEIF(Table23[Delta],$DZ13,Table23[XIRR])</f>
        <v>7.0689611881796979E-3</v>
      </c>
      <c r="EQ13" s="58">
        <f>AVERAGEIF(Table23[Delta],$DZ13,Table23[DD])</f>
        <v>-0.15250412854974199</v>
      </c>
      <c r="ER13" s="86">
        <f>AVERAGEIF(Table23[Delta],$DZ13,Table23[CAR/MDD])</f>
        <v>5.5356673889010756E-2</v>
      </c>
    </row>
    <row r="14" spans="1:148" x14ac:dyDescent="0.3">
      <c r="A14">
        <v>15</v>
      </c>
      <c r="B14">
        <v>0</v>
      </c>
      <c r="C14">
        <v>100</v>
      </c>
      <c r="D14" s="1">
        <v>3.1401411147175998E-2</v>
      </c>
      <c r="E14" s="1">
        <v>-4.3400781893981999E-2</v>
      </c>
      <c r="F14" s="2">
        <v>0.72352178409786105</v>
      </c>
      <c r="I14" s="5">
        <v>15</v>
      </c>
      <c r="J14" s="5">
        <v>0</v>
      </c>
      <c r="K14" s="5">
        <v>100</v>
      </c>
      <c r="L14" s="6">
        <v>-4.9241449904839897E-2</v>
      </c>
      <c r="M14" s="6">
        <v>-0.20727399999999899</v>
      </c>
      <c r="N14" s="13">
        <v>-0.237566939919333</v>
      </c>
      <c r="O14" s="10"/>
      <c r="Q14" s="21">
        <v>15</v>
      </c>
      <c r="R14" s="21">
        <v>75</v>
      </c>
      <c r="S14" s="22">
        <v>3.5445066768645901E-2</v>
      </c>
      <c r="T14" s="22">
        <v>-4.69496318374856E-2</v>
      </c>
      <c r="U14" s="23">
        <v>0.75495941887974005</v>
      </c>
      <c r="V14" s="21"/>
      <c r="W14" s="21">
        <v>15</v>
      </c>
      <c r="X14" s="21">
        <v>75</v>
      </c>
      <c r="Y14" s="22">
        <v>-2.42328313085554E-2</v>
      </c>
      <c r="Z14" s="22">
        <v>-0.118229412496568</v>
      </c>
      <c r="AA14" s="23">
        <v>-0.20496449061910599</v>
      </c>
      <c r="AB14" s="21"/>
      <c r="AC14" s="21">
        <v>15</v>
      </c>
      <c r="AD14" s="21">
        <v>75</v>
      </c>
      <c r="AE14" s="22">
        <v>1.44313088781419E-2</v>
      </c>
      <c r="AF14" s="22">
        <v>-0.108809650486314</v>
      </c>
      <c r="AG14" s="23">
        <v>0.13262894250319199</v>
      </c>
      <c r="AJ14" s="21">
        <v>35</v>
      </c>
      <c r="AK14" s="21">
        <v>0</v>
      </c>
      <c r="AL14" s="21">
        <v>175</v>
      </c>
      <c r="AM14" s="21">
        <v>6.3822149405253298E-2</v>
      </c>
      <c r="AN14" s="21">
        <v>-2.4782619474072301E-2</v>
      </c>
      <c r="AO14" s="21">
        <v>2.5752785928067099</v>
      </c>
      <c r="AP14" s="21">
        <v>70</v>
      </c>
      <c r="AQ14" s="21">
        <v>0</v>
      </c>
      <c r="AR14" s="21">
        <v>150</v>
      </c>
      <c r="AS14" s="21">
        <v>2.9436450806758201E-2</v>
      </c>
      <c r="AT14" s="21">
        <v>-3.3991289430571101E-2</v>
      </c>
      <c r="AU14" s="21">
        <v>0.86599982818785304</v>
      </c>
      <c r="AV14" s="21">
        <v>15</v>
      </c>
      <c r="AW14" s="21">
        <v>0</v>
      </c>
      <c r="AX14" s="21">
        <v>175</v>
      </c>
      <c r="AY14" s="22">
        <v>5.0471801306159303E-2</v>
      </c>
      <c r="AZ14" s="21">
        <v>-5.4540057837292301E-2</v>
      </c>
      <c r="BA14" s="21">
        <v>0.92540791681465095</v>
      </c>
      <c r="BD14" s="73">
        <v>50</v>
      </c>
      <c r="BE14" s="73">
        <v>125</v>
      </c>
      <c r="BF14" s="73">
        <v>8.2610496024976096E-2</v>
      </c>
      <c r="BG14" s="73">
        <v>-5.7601819525286299E-2</v>
      </c>
      <c r="BH14" s="73">
        <v>1.4341646966327399</v>
      </c>
      <c r="BI14" s="73"/>
      <c r="BJ14" s="73">
        <v>50</v>
      </c>
      <c r="BK14" s="73">
        <v>125</v>
      </c>
      <c r="BL14" s="73">
        <v>2.2104802806980701E-2</v>
      </c>
      <c r="BM14" s="73">
        <v>-7.7810872607422199E-2</v>
      </c>
      <c r="BN14" s="73">
        <v>0.28408372848490798</v>
      </c>
      <c r="BO14" s="73"/>
      <c r="BP14" s="75">
        <v>50</v>
      </c>
      <c r="BQ14" s="22">
        <v>9.9418747543401603E-2</v>
      </c>
      <c r="BR14" s="22">
        <v>-7.9798997007862194E-2</v>
      </c>
      <c r="BS14" s="23">
        <v>1.2458646257622299</v>
      </c>
      <c r="BT14" s="75">
        <v>125</v>
      </c>
      <c r="BU14" s="73"/>
      <c r="BV14" s="73">
        <v>50</v>
      </c>
      <c r="BW14" s="73">
        <v>125</v>
      </c>
      <c r="BX14" s="73">
        <v>6.2855246166739806E-2</v>
      </c>
      <c r="BY14" s="73">
        <v>-7.0616404986674194E-2</v>
      </c>
      <c r="BZ14" s="73">
        <v>0.89009411026518503</v>
      </c>
      <c r="CB14" s="75">
        <v>50</v>
      </c>
      <c r="CC14" s="22">
        <v>6.8321455703564501E-2</v>
      </c>
      <c r="CD14" s="22">
        <v>-0.101238352083605</v>
      </c>
      <c r="CE14" s="23">
        <v>0.67485744579428197</v>
      </c>
      <c r="CF14" s="75">
        <v>125</v>
      </c>
      <c r="CI14" s="73"/>
      <c r="CJ14" s="73">
        <v>50</v>
      </c>
      <c r="CK14" s="73">
        <v>125</v>
      </c>
      <c r="CL14" s="73">
        <v>6.7874722207256202E-3</v>
      </c>
      <c r="CM14" s="73">
        <v>-9.6865566522032001E-2</v>
      </c>
      <c r="CN14" s="73">
        <v>7.0071052742790796E-2</v>
      </c>
      <c r="CP14" s="73">
        <v>50</v>
      </c>
      <c r="CQ14" s="73">
        <v>125</v>
      </c>
      <c r="CR14" s="73">
        <v>5.6448710867409498E-2</v>
      </c>
      <c r="CS14" s="73">
        <v>-5.7355730154429699E-2</v>
      </c>
      <c r="CT14" s="73">
        <v>0.98418607374401701</v>
      </c>
      <c r="CV14" s="73">
        <v>50</v>
      </c>
      <c r="CW14" s="73">
        <v>125</v>
      </c>
      <c r="CX14" s="73">
        <v>4.05626384975286E-2</v>
      </c>
      <c r="CY14" s="73">
        <v>-5.6864252234329601E-2</v>
      </c>
      <c r="CZ14" s="73">
        <v>0.71332404636880897</v>
      </c>
      <c r="DB14" s="75">
        <v>50</v>
      </c>
      <c r="DC14" s="22">
        <v>9.0251209333772398E-2</v>
      </c>
      <c r="DD14" s="22">
        <v>-8.7449213675686102E-2</v>
      </c>
      <c r="DE14" s="23">
        <v>1.0320414048372999</v>
      </c>
      <c r="DF14" s="75">
        <v>125</v>
      </c>
      <c r="DH14" s="73">
        <v>55</v>
      </c>
      <c r="DI14" s="73">
        <v>125</v>
      </c>
      <c r="DJ14" s="73">
        <v>2.70472373455194E-2</v>
      </c>
      <c r="DK14" s="73">
        <v>-7.11152294894936E-2</v>
      </c>
      <c r="DL14" s="73">
        <v>0.38032974848960099</v>
      </c>
      <c r="DN14" s="73">
        <v>55</v>
      </c>
      <c r="DO14" s="73">
        <v>125</v>
      </c>
      <c r="DP14" s="73">
        <v>2.70472373455194E-2</v>
      </c>
      <c r="DQ14" s="73">
        <v>-7.11152294894936E-2</v>
      </c>
      <c r="DR14" s="73">
        <v>0.38032974848960099</v>
      </c>
      <c r="DT14" s="75">
        <v>50</v>
      </c>
      <c r="DU14" s="22">
        <v>6.0423891672058201E-2</v>
      </c>
      <c r="DV14" s="22">
        <v>-0.11500775165465001</v>
      </c>
      <c r="DW14" s="23">
        <v>0.52538973071572703</v>
      </c>
      <c r="DX14" s="75">
        <v>125</v>
      </c>
      <c r="DZ14" s="84">
        <v>45</v>
      </c>
      <c r="EA14" s="85">
        <f>AVERAGEIF(Table18[Delta],$DZ14,Table18[XIRR])</f>
        <v>3.2656798794773081E-2</v>
      </c>
      <c r="EB14" s="85">
        <f>AVERAGEIF(Table18[Delta],$DZ14,Table18[DD])</f>
        <v>-6.0749757588526368E-2</v>
      </c>
      <c r="EC14" s="86">
        <f>AVERAGEIF(Table18[Delta],$DZ14,Table18[CAR/MDD])</f>
        <v>0.61802048650119212</v>
      </c>
      <c r="ED14" s="85">
        <f>AVERAGEIF(Table15[Delta],$DZ14,Table15[XIRR])</f>
        <v>3.1813569723551739E-2</v>
      </c>
      <c r="EE14" s="85">
        <f>AVERAGEIF(Table15[Delta],$DZ14,Table15[DD])</f>
        <v>-8.8368117924489661E-2</v>
      </c>
      <c r="EF14" s="86">
        <f>AVERAGEIF(Table15[Delta],$DZ14,Table15[CAR/MDD])</f>
        <v>0.3616963953512492</v>
      </c>
      <c r="EG14" s="58">
        <f>AVERAGEIF(Table22[Delta],$DZ14,Table22[XIRR])</f>
        <v>6.1778949702254525E-2</v>
      </c>
      <c r="EH14" s="58">
        <f>AVERAGEIF(Table22[Delta],$DZ14,Table22[DD])</f>
        <v>-0.10179240812000238</v>
      </c>
      <c r="EI14" s="86">
        <f>AVERAGEIF(Table22[Delta],$DZ14,Table22[CAR/MDD])</f>
        <v>0.6090757593670072</v>
      </c>
      <c r="EJ14" s="85">
        <f>AVERAGEIF(Table14[Delta],$DZ14,Table14[XIRR])</f>
        <v>1.8911301887664579E-2</v>
      </c>
      <c r="EK14" s="85">
        <f>AVERAGEIF(Table14[Delta],$DZ14,Table14[DD])</f>
        <v>-7.1720219339815552E-2</v>
      </c>
      <c r="EL14" s="86">
        <f>AVERAGEIF(Table14[Delta],$DZ14,Table14[CAR/MDD])</f>
        <v>0.27551900650504335</v>
      </c>
      <c r="EM14" s="85">
        <f>AVERAGEIF(Table11[Delta],$DZ14,Table11[XIRR])</f>
        <v>1.8911301887664579E-2</v>
      </c>
      <c r="EN14" s="85">
        <f>AVERAGEIF(Table11[Delta],$DZ14,Table11[DD])</f>
        <v>-7.1720219339815552E-2</v>
      </c>
      <c r="EO14" s="86">
        <f>AVERAGEIF(Table11[Delta],$DZ14,Table11[CAR/MDD])</f>
        <v>0.27551900650504335</v>
      </c>
      <c r="EP14" s="58">
        <f>AVERAGEIF(Table23[Delta],$DZ14,Table23[XIRR])</f>
        <v>2.9010418388163317E-2</v>
      </c>
      <c r="EQ14" s="58">
        <f>AVERAGEIF(Table23[Delta],$DZ14,Table23[DD])</f>
        <v>-0.12985676129114421</v>
      </c>
      <c r="ER14" s="86">
        <f>AVERAGEIF(Table23[Delta],$DZ14,Table23[CAR/MDD])</f>
        <v>0.22895430439957151</v>
      </c>
    </row>
    <row r="15" spans="1:148" x14ac:dyDescent="0.3">
      <c r="A15">
        <v>15</v>
      </c>
      <c r="B15">
        <v>0</v>
      </c>
      <c r="C15">
        <v>125</v>
      </c>
      <c r="D15" s="1">
        <v>3.6314386844692598E-2</v>
      </c>
      <c r="E15" s="1">
        <v>-3.0313716766946702E-2</v>
      </c>
      <c r="F15" s="2">
        <v>1.19795230403052</v>
      </c>
      <c r="I15" s="7">
        <v>15</v>
      </c>
      <c r="J15" s="7">
        <v>0</v>
      </c>
      <c r="K15" s="7">
        <v>125</v>
      </c>
      <c r="L15" s="8">
        <v>-2.86774172408206E-2</v>
      </c>
      <c r="M15" s="8">
        <v>-0.13217919920703999</v>
      </c>
      <c r="N15" s="11">
        <v>-0.216958624449686</v>
      </c>
      <c r="O15" s="11"/>
      <c r="Q15" s="21">
        <v>15</v>
      </c>
      <c r="R15" s="21">
        <v>100</v>
      </c>
      <c r="S15" s="22">
        <v>3.81337690281294E-2</v>
      </c>
      <c r="T15" s="22">
        <v>-3.3746073991640202E-2</v>
      </c>
      <c r="U15" s="23">
        <v>1.1300209036931499</v>
      </c>
      <c r="V15" s="21"/>
      <c r="W15" s="21">
        <v>15</v>
      </c>
      <c r="X15" s="21">
        <v>100</v>
      </c>
      <c r="Y15" s="22">
        <v>-1.53985115809003E-2</v>
      </c>
      <c r="Z15" s="22">
        <v>-9.1457641294313496E-2</v>
      </c>
      <c r="AA15" s="23">
        <v>-0.16836768763090401</v>
      </c>
      <c r="AB15" s="21"/>
      <c r="AC15" s="21">
        <v>15</v>
      </c>
      <c r="AD15" s="21">
        <v>100</v>
      </c>
      <c r="AE15" s="22">
        <v>2.4937116255458899E-2</v>
      </c>
      <c r="AF15" s="22">
        <v>-7.8079351134900901E-2</v>
      </c>
      <c r="AG15" s="23">
        <v>0.31938170454790299</v>
      </c>
      <c r="AJ15" s="21">
        <v>65</v>
      </c>
      <c r="AK15" s="21">
        <v>0</v>
      </c>
      <c r="AL15" s="21">
        <v>125</v>
      </c>
      <c r="AM15" s="21">
        <v>7.8619206811743503E-2</v>
      </c>
      <c r="AN15" s="21">
        <v>-3.1184588485980099E-2</v>
      </c>
      <c r="AO15" s="21">
        <v>2.52109168755229</v>
      </c>
      <c r="AP15" s="21">
        <v>45</v>
      </c>
      <c r="AQ15" s="21">
        <v>0</v>
      </c>
      <c r="AR15" s="21">
        <v>200</v>
      </c>
      <c r="AS15" s="21">
        <v>4.8013405145495701E-2</v>
      </c>
      <c r="AT15" s="21">
        <v>-6.0041618640733797E-2</v>
      </c>
      <c r="AU15" s="21">
        <v>0.79966873366272095</v>
      </c>
      <c r="AV15" s="21">
        <v>15</v>
      </c>
      <c r="AW15" s="21">
        <v>0</v>
      </c>
      <c r="AX15" s="21">
        <v>125</v>
      </c>
      <c r="AY15" s="22">
        <v>4.1340173232536803E-2</v>
      </c>
      <c r="AZ15" s="21">
        <v>-5.6091654540965603E-2</v>
      </c>
      <c r="BA15" s="21">
        <v>0.73701112172301297</v>
      </c>
      <c r="BD15" s="73">
        <v>50</v>
      </c>
      <c r="BE15" s="73">
        <v>150</v>
      </c>
      <c r="BF15" s="73">
        <v>8.1565801345756403E-2</v>
      </c>
      <c r="BG15" s="73">
        <v>-5.3579732766922801E-2</v>
      </c>
      <c r="BH15" s="73">
        <v>1.52232564691159</v>
      </c>
      <c r="BI15" s="73"/>
      <c r="BJ15" s="73">
        <v>50</v>
      </c>
      <c r="BK15" s="73">
        <v>150</v>
      </c>
      <c r="BL15" s="73">
        <v>4.0767148399364399E-2</v>
      </c>
      <c r="BM15" s="73">
        <v>-7.1568950176485999E-2</v>
      </c>
      <c r="BN15" s="73">
        <v>0.56962060081689503</v>
      </c>
      <c r="BO15" s="73"/>
      <c r="BP15" s="75">
        <v>50</v>
      </c>
      <c r="BQ15" s="22">
        <v>0.11296154797631699</v>
      </c>
      <c r="BR15" s="22">
        <v>-8.4368983553419999E-2</v>
      </c>
      <c r="BS15" s="23">
        <v>1.3388990031483901</v>
      </c>
      <c r="BT15" s="75">
        <v>150</v>
      </c>
      <c r="BU15" s="73"/>
      <c r="BV15" s="73">
        <v>50</v>
      </c>
      <c r="BW15" s="73">
        <v>150</v>
      </c>
      <c r="BX15" s="73">
        <v>5.72261540906783E-2</v>
      </c>
      <c r="BY15" s="73">
        <v>-5.36379694500147E-2</v>
      </c>
      <c r="BZ15" s="73">
        <v>1.0668963549041</v>
      </c>
      <c r="CB15" s="75">
        <v>50</v>
      </c>
      <c r="CC15" s="22">
        <v>7.2932836726923994E-2</v>
      </c>
      <c r="CD15" s="22">
        <v>-9.5990092742205796E-2</v>
      </c>
      <c r="CE15" s="23">
        <v>0.75979546058773795</v>
      </c>
      <c r="CF15" s="75">
        <v>150</v>
      </c>
      <c r="CI15" s="73"/>
      <c r="CJ15" s="73">
        <v>50</v>
      </c>
      <c r="CK15" s="73">
        <v>150</v>
      </c>
      <c r="CL15" s="73">
        <v>1.9046599582902099E-2</v>
      </c>
      <c r="CM15" s="73">
        <v>-7.3170347362173094E-2</v>
      </c>
      <c r="CN15" s="73">
        <v>0.26030489494093501</v>
      </c>
      <c r="CP15" s="73">
        <v>50</v>
      </c>
      <c r="CQ15" s="73">
        <v>150</v>
      </c>
      <c r="CR15" s="73">
        <v>5.0883713937197601E-2</v>
      </c>
      <c r="CS15" s="73">
        <v>-5.4330867260484902E-2</v>
      </c>
      <c r="CT15" s="73">
        <v>0.93655258056602897</v>
      </c>
      <c r="CV15" s="73">
        <v>50</v>
      </c>
      <c r="CW15" s="73">
        <v>150</v>
      </c>
      <c r="CX15" s="73">
        <v>4.87347131384301E-2</v>
      </c>
      <c r="CY15" s="73">
        <v>-6.7379769360916497E-2</v>
      </c>
      <c r="CZ15" s="73">
        <v>0.72328405989912203</v>
      </c>
      <c r="DB15" s="75">
        <v>50</v>
      </c>
      <c r="DC15" s="22">
        <v>9.2329607131711594E-2</v>
      </c>
      <c r="DD15" s="22">
        <v>-9.0383511411428794E-2</v>
      </c>
      <c r="DE15" s="23">
        <v>1.0215315347887299</v>
      </c>
      <c r="DF15" s="75">
        <v>150</v>
      </c>
      <c r="DH15" s="73">
        <v>55</v>
      </c>
      <c r="DI15" s="73">
        <v>150</v>
      </c>
      <c r="DJ15" s="73">
        <v>1.99502399272663E-2</v>
      </c>
      <c r="DK15" s="73">
        <v>-7.5305713111092507E-2</v>
      </c>
      <c r="DL15" s="73">
        <v>0.26492332524406598</v>
      </c>
      <c r="DN15" s="73">
        <v>55</v>
      </c>
      <c r="DO15" s="73">
        <v>150</v>
      </c>
      <c r="DP15" s="73">
        <v>1.99502399272663E-2</v>
      </c>
      <c r="DQ15" s="73">
        <v>-7.5305713111092507E-2</v>
      </c>
      <c r="DR15" s="73">
        <v>0.26492332524406598</v>
      </c>
      <c r="DT15" s="75">
        <v>50</v>
      </c>
      <c r="DU15" s="22">
        <v>6.1229228149766703E-2</v>
      </c>
      <c r="DV15" s="22">
        <v>-0.119723898611949</v>
      </c>
      <c r="DW15" s="23">
        <v>0.511420266627164</v>
      </c>
      <c r="DX15" s="75">
        <v>150</v>
      </c>
      <c r="DZ15" s="84">
        <v>50</v>
      </c>
      <c r="EA15" s="85">
        <f>AVERAGEIF(Table18[Delta],$DZ15,Table18[XIRR])</f>
        <v>4.2624483676202536E-2</v>
      </c>
      <c r="EB15" s="85">
        <f>AVERAGEIF(Table18[Delta],$DZ15,Table18[DD])</f>
        <v>-7.1878738915125057E-2</v>
      </c>
      <c r="EC15" s="86">
        <f>AVERAGEIF(Table18[Delta],$DZ15,Table18[CAR/MDD])</f>
        <v>0.69379382041818838</v>
      </c>
      <c r="ED15" s="85">
        <f>AVERAGEIF(Table15[Delta],$DZ15,Table15[XIRR])</f>
        <v>4.9178116828828375E-2</v>
      </c>
      <c r="EE15" s="85">
        <f>AVERAGEIF(Table15[Delta],$DZ15,Table15[DD])</f>
        <v>-7.1609171430662963E-2</v>
      </c>
      <c r="EF15" s="86">
        <f>AVERAGEIF(Table15[Delta],$DZ15,Table15[CAR/MDD])</f>
        <v>0.68275009505644635</v>
      </c>
      <c r="EG15" s="58">
        <f>AVERAGEIF(Table22[Delta],$DZ15,Table22[XIRR])</f>
        <v>8.6414120025104083E-2</v>
      </c>
      <c r="EH15" s="58">
        <f>AVERAGEIF(Table22[Delta],$DZ15,Table22[DD])</f>
        <v>-9.9944772697192971E-2</v>
      </c>
      <c r="EI15" s="86">
        <f>AVERAGEIF(Table22[Delta],$DZ15,Table22[CAR/MDD])</f>
        <v>0.87845186095305916</v>
      </c>
      <c r="EJ15" s="85">
        <f>AVERAGEIF(Table14[Delta],$DZ15,Table14[XIRR])</f>
        <v>3.6809500444032556E-2</v>
      </c>
      <c r="EK15" s="85">
        <f>AVERAGEIF(Table14[Delta],$DZ15,Table14[DD])</f>
        <v>-7.7721174286960265E-2</v>
      </c>
      <c r="EL15" s="86">
        <f>AVERAGEIF(Table14[Delta],$DZ15,Table14[CAR/MDD])</f>
        <v>0.51711009895449056</v>
      </c>
      <c r="EM15" s="85">
        <f>AVERAGEIF(Table11[Delta],$DZ15,Table11[XIRR])</f>
        <v>3.6809500444032556E-2</v>
      </c>
      <c r="EN15" s="85">
        <f>AVERAGEIF(Table11[Delta],$DZ15,Table11[DD])</f>
        <v>-7.7721174286960265E-2</v>
      </c>
      <c r="EO15" s="86">
        <f>AVERAGEIF(Table11[Delta],$DZ15,Table11[CAR/MDD])</f>
        <v>0.51711009895449056</v>
      </c>
      <c r="EP15" s="58">
        <f>AVERAGEIF(Table23[Delta],$DZ15,Table23[XIRR])</f>
        <v>5.9511842107705548E-2</v>
      </c>
      <c r="EQ15" s="58">
        <f>AVERAGEIF(Table23[Delta],$DZ15,Table23[DD])</f>
        <v>-0.12354965789588199</v>
      </c>
      <c r="ER15" s="86">
        <f>AVERAGEIF(Table23[Delta],$DZ15,Table23[CAR/MDD])</f>
        <v>0.4833839490601064</v>
      </c>
    </row>
    <row r="16" spans="1:148" x14ac:dyDescent="0.3">
      <c r="A16">
        <v>15</v>
      </c>
      <c r="B16">
        <v>0</v>
      </c>
      <c r="C16">
        <v>150</v>
      </c>
      <c r="D16" s="1">
        <v>4.6579641151202E-2</v>
      </c>
      <c r="E16" s="1">
        <v>-2.8839369225972598E-2</v>
      </c>
      <c r="F16" s="2">
        <v>1.61514077462042</v>
      </c>
      <c r="I16" s="5">
        <v>15</v>
      </c>
      <c r="J16" s="5">
        <v>0</v>
      </c>
      <c r="K16" s="5">
        <v>150</v>
      </c>
      <c r="L16" s="6">
        <v>-2.0434508759474002E-2</v>
      </c>
      <c r="M16" s="6">
        <v>-0.11171094782345101</v>
      </c>
      <c r="N16" s="13">
        <v>-0.182923063116149</v>
      </c>
      <c r="O16" s="10"/>
      <c r="Q16" s="21">
        <v>15</v>
      </c>
      <c r="R16" s="21">
        <v>125</v>
      </c>
      <c r="S16" s="22">
        <v>4.7682876669300003E-2</v>
      </c>
      <c r="T16" s="22">
        <v>-3.00572852291165E-2</v>
      </c>
      <c r="U16" s="23">
        <v>1.5863999794335899</v>
      </c>
      <c r="V16" s="21"/>
      <c r="W16" s="21">
        <v>15</v>
      </c>
      <c r="X16" s="21">
        <v>125</v>
      </c>
      <c r="Y16" s="22">
        <v>-5.3481794873887498E-3</v>
      </c>
      <c r="Z16" s="22">
        <v>-8.1133022035271896E-2</v>
      </c>
      <c r="AA16" s="23">
        <v>-6.5918652519360896E-2</v>
      </c>
      <c r="AB16" s="21"/>
      <c r="AC16" s="21">
        <v>15</v>
      </c>
      <c r="AD16" s="21">
        <v>125</v>
      </c>
      <c r="AE16" s="22">
        <v>4.3457343291784002E-2</v>
      </c>
      <c r="AF16" s="22">
        <v>-7.6523164226388607E-2</v>
      </c>
      <c r="AG16" s="23">
        <v>0.56789788727526203</v>
      </c>
      <c r="AJ16" s="21">
        <v>45</v>
      </c>
      <c r="AK16" s="21">
        <v>0</v>
      </c>
      <c r="AL16" s="21">
        <v>200</v>
      </c>
      <c r="AM16" s="21">
        <v>6.5705758629364605E-2</v>
      </c>
      <c r="AN16" s="21">
        <v>-2.6697177726926001E-2</v>
      </c>
      <c r="AO16" s="21">
        <v>2.4611499875170502</v>
      </c>
      <c r="AP16" s="21">
        <v>55</v>
      </c>
      <c r="AQ16" s="21">
        <v>0</v>
      </c>
      <c r="AR16" s="21">
        <v>200</v>
      </c>
      <c r="AS16" s="21">
        <v>3.4339689550919199E-2</v>
      </c>
      <c r="AT16" s="21">
        <v>-4.6857614069707502E-2</v>
      </c>
      <c r="AU16" s="21">
        <v>0.73285185839453704</v>
      </c>
      <c r="AV16" s="21">
        <v>15</v>
      </c>
      <c r="AW16" s="21">
        <v>0</v>
      </c>
      <c r="AX16" s="21">
        <v>100</v>
      </c>
      <c r="AY16" s="22">
        <v>3.5767646712342401E-2</v>
      </c>
      <c r="AZ16" s="21">
        <v>-5.6214355234162898E-2</v>
      </c>
      <c r="BA16" s="21">
        <v>0.63627247103254903</v>
      </c>
      <c r="BD16" s="73">
        <v>50</v>
      </c>
      <c r="BE16" s="73">
        <v>175</v>
      </c>
      <c r="BF16" s="73">
        <v>8.7610018978652102E-2</v>
      </c>
      <c r="BG16" s="73">
        <v>-4.7767674111198297E-2</v>
      </c>
      <c r="BH16" s="73">
        <v>1.83408592963318</v>
      </c>
      <c r="BI16" s="73"/>
      <c r="BJ16" s="73">
        <v>50</v>
      </c>
      <c r="BK16" s="73">
        <v>175</v>
      </c>
      <c r="BL16" s="73">
        <v>5.2409576333749E-2</v>
      </c>
      <c r="BM16" s="73">
        <v>-6.0952860944302599E-2</v>
      </c>
      <c r="BN16" s="73">
        <v>0.85983784061653301</v>
      </c>
      <c r="BO16" s="73"/>
      <c r="BP16" s="75">
        <v>50</v>
      </c>
      <c r="BQ16" s="22">
        <v>0.12745660242628601</v>
      </c>
      <c r="BR16" s="22">
        <v>-6.9282865595907198E-2</v>
      </c>
      <c r="BS16" s="23">
        <v>1.8396554664710001</v>
      </c>
      <c r="BT16" s="75">
        <v>175</v>
      </c>
      <c r="BU16" s="73"/>
      <c r="BV16" s="73">
        <v>50</v>
      </c>
      <c r="BW16" s="73">
        <v>175</v>
      </c>
      <c r="BX16" s="73">
        <v>5.9707317506610902E-2</v>
      </c>
      <c r="BY16" s="73">
        <v>-5.6326382838045197E-2</v>
      </c>
      <c r="BZ16" s="73">
        <v>1.0600239976049299</v>
      </c>
      <c r="CB16" s="75">
        <v>50</v>
      </c>
      <c r="CC16" s="22">
        <v>7.4001987624475796E-2</v>
      </c>
      <c r="CD16" s="22">
        <v>-9.4914006675151597E-2</v>
      </c>
      <c r="CE16" s="23">
        <v>0.77967404618953295</v>
      </c>
      <c r="CF16" s="75">
        <v>175</v>
      </c>
      <c r="CI16" s="73"/>
      <c r="CJ16" s="73">
        <v>50</v>
      </c>
      <c r="CK16" s="73">
        <v>175</v>
      </c>
      <c r="CL16" s="73">
        <v>1.74872560734049E-2</v>
      </c>
      <c r="CM16" s="73">
        <v>-8.1681387669449504E-2</v>
      </c>
      <c r="CN16" s="73">
        <v>0.214091074752216</v>
      </c>
      <c r="CP16" s="73">
        <v>50</v>
      </c>
      <c r="CQ16" s="73">
        <v>175</v>
      </c>
      <c r="CR16" s="73">
        <v>3.7270306687628402E-2</v>
      </c>
      <c r="CS16" s="73">
        <v>-7.7864404238467605E-2</v>
      </c>
      <c r="CT16" s="73">
        <v>0.47865654469639801</v>
      </c>
      <c r="CV16" s="73">
        <v>50</v>
      </c>
      <c r="CW16" s="73">
        <v>175</v>
      </c>
      <c r="CX16" s="73">
        <v>6.1347499946200999E-2</v>
      </c>
      <c r="CY16" s="73">
        <v>-8.3143782821040901E-2</v>
      </c>
      <c r="CZ16" s="73">
        <v>0.73784831366460202</v>
      </c>
      <c r="DB16" s="75">
        <v>50</v>
      </c>
      <c r="DC16" s="22">
        <v>9.1889530231800395E-2</v>
      </c>
      <c r="DD16" s="22">
        <v>-0.103881763699551</v>
      </c>
      <c r="DE16" s="23">
        <v>0.88455881917412205</v>
      </c>
      <c r="DF16" s="75">
        <v>175</v>
      </c>
      <c r="DH16" s="73">
        <v>55</v>
      </c>
      <c r="DI16" s="73">
        <v>175</v>
      </c>
      <c r="DJ16" s="73">
        <v>8.78061385160042E-3</v>
      </c>
      <c r="DK16" s="73">
        <v>-8.7144123043435204E-2</v>
      </c>
      <c r="DL16" s="73">
        <v>0.100759678850906</v>
      </c>
      <c r="DN16" s="73">
        <v>55</v>
      </c>
      <c r="DO16" s="73">
        <v>175</v>
      </c>
      <c r="DP16" s="73">
        <v>8.78061385160042E-3</v>
      </c>
      <c r="DQ16" s="73">
        <v>-8.7144123043435204E-2</v>
      </c>
      <c r="DR16" s="73">
        <v>0.100759678850906</v>
      </c>
      <c r="DT16" s="75">
        <v>50</v>
      </c>
      <c r="DU16" s="22">
        <v>6.22493447583332E-2</v>
      </c>
      <c r="DV16" s="22">
        <v>-0.127940163221368</v>
      </c>
      <c r="DW16" s="23">
        <v>0.48655045601768099</v>
      </c>
      <c r="DX16" s="75">
        <v>175</v>
      </c>
      <c r="DZ16" s="84">
        <v>55</v>
      </c>
      <c r="EA16" s="85">
        <f>AVERAGEIF(Table18[Delta],$DZ16,Table18[XIRR])</f>
        <v>2.8948523728398977E-2</v>
      </c>
      <c r="EB16" s="85">
        <f>AVERAGEIF(Table18[Delta],$DZ16,Table18[DD])</f>
        <v>-6.9977136776989926E-2</v>
      </c>
      <c r="EC16" s="86">
        <f>AVERAGEIF(Table18[Delta],$DZ16,Table18[CAR/MDD])</f>
        <v>0.71308350330176717</v>
      </c>
      <c r="ED16" s="85">
        <f>AVERAGEIF(Table15[Delta],$DZ16,Table15[XIRR])</f>
        <v>2.7567762563525711E-2</v>
      </c>
      <c r="EE16" s="85">
        <f>AVERAGEIF(Table15[Delta],$DZ16,Table15[DD])</f>
        <v>-6.9851829880345509E-2</v>
      </c>
      <c r="EF16" s="86">
        <f>AVERAGEIF(Table15[Delta],$DZ16,Table15[CAR/MDD])</f>
        <v>0.38711280581995361</v>
      </c>
      <c r="EG16" s="58">
        <f>AVERAGEIF(Table22[Delta],$DZ16,Table22[XIRR])</f>
        <v>5.4897382533456315E-2</v>
      </c>
      <c r="EH16" s="58">
        <f>AVERAGEIF(Table22[Delta],$DZ16,Table22[DD])</f>
        <v>-0.10820203134021937</v>
      </c>
      <c r="EI16" s="86">
        <f>AVERAGEIF(Table22[Delta],$DZ16,Table22[CAR/MDD])</f>
        <v>0.59596820956302543</v>
      </c>
      <c r="EJ16" s="85">
        <f>AVERAGEIF(Table14[Delta],$DZ16,Table14[XIRR])</f>
        <v>1.8696214257044434E-2</v>
      </c>
      <c r="EK16" s="85">
        <f>AVERAGEIF(Table14[Delta],$DZ16,Table14[DD])</f>
        <v>-8.5138835947754704E-2</v>
      </c>
      <c r="EL16" s="86">
        <f>AVERAGEIF(Table14[Delta],$DZ16,Table14[CAR/MDD])</f>
        <v>0.24334166832914411</v>
      </c>
      <c r="EM16" s="85">
        <f>AVERAGEIF(Table11[Delta],$DZ16,Table11[XIRR])</f>
        <v>1.8696214257044434E-2</v>
      </c>
      <c r="EN16" s="85">
        <f>AVERAGEIF(Table11[Delta],$DZ16,Table11[DD])</f>
        <v>-8.5138835947754704E-2</v>
      </c>
      <c r="EO16" s="86">
        <f>AVERAGEIF(Table11[Delta],$DZ16,Table11[CAR/MDD])</f>
        <v>0.24334166832914411</v>
      </c>
      <c r="EP16" s="58">
        <f>AVERAGEIF(Table23[Delta],$DZ16,Table23[XIRR])</f>
        <v>2.2926819248908659E-2</v>
      </c>
      <c r="EQ16" s="58">
        <f>AVERAGEIF(Table23[Delta],$DZ16,Table23[DD])</f>
        <v>-0.13971007750655559</v>
      </c>
      <c r="ER16" s="86">
        <f>AVERAGEIF(Table23[Delta],$DZ16,Table23[CAR/MDD])</f>
        <v>0.16702734137922021</v>
      </c>
    </row>
    <row r="17" spans="1:148" x14ac:dyDescent="0.3">
      <c r="A17">
        <v>15</v>
      </c>
      <c r="B17">
        <v>0</v>
      </c>
      <c r="C17">
        <v>175</v>
      </c>
      <c r="D17" s="1">
        <v>4.75493771604453E-2</v>
      </c>
      <c r="E17" s="1">
        <v>-2.51485760706191E-2</v>
      </c>
      <c r="F17" s="2">
        <v>1.89073834744849</v>
      </c>
      <c r="I17" s="7">
        <v>15</v>
      </c>
      <c r="J17" s="7">
        <v>0</v>
      </c>
      <c r="K17" s="7">
        <v>175</v>
      </c>
      <c r="L17" s="8">
        <v>-1.98343041495922E-2</v>
      </c>
      <c r="M17" s="8">
        <v>-0.13237694455832999</v>
      </c>
      <c r="N17" s="11">
        <v>-0.14983201354109199</v>
      </c>
      <c r="O17" s="12"/>
      <c r="Q17" s="21">
        <v>15</v>
      </c>
      <c r="R17" s="21">
        <v>150</v>
      </c>
      <c r="S17" s="22">
        <v>5.03734375596291E-2</v>
      </c>
      <c r="T17" s="22">
        <v>-2.9540796669051701E-2</v>
      </c>
      <c r="U17" s="23">
        <v>1.70521594674535</v>
      </c>
      <c r="V17" s="21"/>
      <c r="W17" s="21">
        <v>15</v>
      </c>
      <c r="X17" s="21">
        <v>150</v>
      </c>
      <c r="Y17" s="22">
        <v>1.1990697633786501E-2</v>
      </c>
      <c r="Z17" s="22">
        <v>-6.8602675707701899E-2</v>
      </c>
      <c r="AA17" s="23">
        <v>0.17478469330957</v>
      </c>
      <c r="AB17" s="21"/>
      <c r="AC17" s="21">
        <v>15</v>
      </c>
      <c r="AD17" s="21">
        <v>150</v>
      </c>
      <c r="AE17" s="22">
        <v>6.0659273310244399E-2</v>
      </c>
      <c r="AF17" s="22">
        <v>-6.1586824109711898E-2</v>
      </c>
      <c r="AG17" s="23">
        <v>0.98493913571813396</v>
      </c>
      <c r="AJ17" s="21">
        <v>45</v>
      </c>
      <c r="AK17" s="21">
        <v>0</v>
      </c>
      <c r="AL17" s="21">
        <v>100</v>
      </c>
      <c r="AM17" s="21">
        <v>8.5111194893390002E-2</v>
      </c>
      <c r="AN17" s="21">
        <v>-3.6158549753134997E-2</v>
      </c>
      <c r="AO17" s="21">
        <v>2.35383320056996</v>
      </c>
      <c r="AP17" s="21">
        <v>50</v>
      </c>
      <c r="AQ17" s="21">
        <v>0</v>
      </c>
      <c r="AR17" s="21">
        <v>200</v>
      </c>
      <c r="AS17" s="21">
        <v>4.3080262107335697E-2</v>
      </c>
      <c r="AT17" s="21">
        <v>-5.9423297205268399E-2</v>
      </c>
      <c r="AU17" s="21">
        <v>0.72497259717046303</v>
      </c>
      <c r="AV17" s="21">
        <v>15</v>
      </c>
      <c r="AW17" s="21">
        <v>0</v>
      </c>
      <c r="AX17" s="21">
        <v>150</v>
      </c>
      <c r="AY17" s="22">
        <v>3.3920263990360397E-2</v>
      </c>
      <c r="AZ17" s="21">
        <v>-5.8743867171201197E-2</v>
      </c>
      <c r="BA17" s="21">
        <v>0.57742647230738597</v>
      </c>
      <c r="BD17" s="73">
        <v>50</v>
      </c>
      <c r="BE17" s="73">
        <v>200</v>
      </c>
      <c r="BF17" s="73">
        <v>8.2833561192192803E-2</v>
      </c>
      <c r="BG17" s="73">
        <v>-5.2250463956552098E-2</v>
      </c>
      <c r="BH17" s="73">
        <v>1.58531723777747</v>
      </c>
      <c r="BI17" s="73"/>
      <c r="BJ17" s="73">
        <v>50</v>
      </c>
      <c r="BK17" s="73">
        <v>200</v>
      </c>
      <c r="BL17" s="73">
        <v>4.9511018806469902E-2</v>
      </c>
      <c r="BM17" s="73">
        <v>-6.5797161330307594E-2</v>
      </c>
      <c r="BN17" s="73">
        <v>0.75247955695109903</v>
      </c>
      <c r="BO17" s="73"/>
      <c r="BP17" s="75">
        <v>50</v>
      </c>
      <c r="BQ17" s="22">
        <v>0.12097600117948699</v>
      </c>
      <c r="BR17" s="22">
        <v>-7.4046854392976896E-2</v>
      </c>
      <c r="BS17" s="23">
        <v>1.6337763726930301</v>
      </c>
      <c r="BT17" s="75">
        <v>200</v>
      </c>
      <c r="BU17" s="73"/>
      <c r="BV17" s="73">
        <v>50</v>
      </c>
      <c r="BW17" s="73">
        <v>200</v>
      </c>
      <c r="BX17" s="73">
        <v>4.4534864274862598E-2</v>
      </c>
      <c r="BY17" s="73">
        <v>-5.9961514672531101E-2</v>
      </c>
      <c r="BZ17" s="73">
        <v>0.74272413760862399</v>
      </c>
      <c r="CB17" s="75">
        <v>50</v>
      </c>
      <c r="CC17" s="22">
        <v>6.0220648445025497E-2</v>
      </c>
      <c r="CD17" s="22">
        <v>-9.4912196593097603E-2</v>
      </c>
      <c r="CE17" s="23">
        <v>0.63448798580861199</v>
      </c>
      <c r="CF17" s="75">
        <v>200</v>
      </c>
      <c r="CI17" s="73"/>
      <c r="CJ17" s="73">
        <v>50</v>
      </c>
      <c r="CK17" s="73">
        <v>200</v>
      </c>
      <c r="CL17" s="73">
        <v>1.8243560289355299E-2</v>
      </c>
      <c r="CM17" s="73">
        <v>-8.7287092303004896E-2</v>
      </c>
      <c r="CN17" s="73">
        <v>0.20900639267516599</v>
      </c>
      <c r="CP17" s="73">
        <v>50</v>
      </c>
      <c r="CQ17" s="73">
        <v>200</v>
      </c>
      <c r="CR17" s="73">
        <v>8.0148766955441698E-3</v>
      </c>
      <c r="CS17" s="73">
        <v>-0.109101688856338</v>
      </c>
      <c r="CT17" s="73">
        <v>7.3462443886619599E-2</v>
      </c>
      <c r="CV17" s="73">
        <v>50</v>
      </c>
      <c r="CW17" s="73">
        <v>200</v>
      </c>
      <c r="CX17" s="73">
        <v>7.0928795389388094E-2</v>
      </c>
      <c r="CY17" s="73">
        <v>-7.8684228780183205E-2</v>
      </c>
      <c r="CZ17" s="73">
        <v>0.90143598646100798</v>
      </c>
      <c r="DB17" s="75">
        <v>50</v>
      </c>
      <c r="DC17" s="22">
        <v>7.7215661771341607E-2</v>
      </c>
      <c r="DD17" s="22">
        <v>-0.116229979232454</v>
      </c>
      <c r="DE17" s="23">
        <v>0.66433515932162401</v>
      </c>
      <c r="DF17" s="75">
        <v>200</v>
      </c>
      <c r="DH17" s="73">
        <v>55</v>
      </c>
      <c r="DI17" s="73">
        <v>200</v>
      </c>
      <c r="DJ17" s="73">
        <v>-5.2577768037641599E-3</v>
      </c>
      <c r="DK17" s="73">
        <v>-0.109319740472478</v>
      </c>
      <c r="DL17" s="73">
        <v>-4.8095401443875502E-2</v>
      </c>
      <c r="DN17" s="73">
        <v>55</v>
      </c>
      <c r="DO17" s="73">
        <v>200</v>
      </c>
      <c r="DP17" s="73">
        <v>-5.2577768037641599E-3</v>
      </c>
      <c r="DQ17" s="73">
        <v>-0.109319740472478</v>
      </c>
      <c r="DR17" s="73">
        <v>-4.8095401443875502E-2</v>
      </c>
      <c r="DT17" s="75">
        <v>50</v>
      </c>
      <c r="DU17" s="22">
        <v>5.3888660888489898E-2</v>
      </c>
      <c r="DV17" s="22">
        <v>-0.131632926479963</v>
      </c>
      <c r="DW17" s="23">
        <v>0.40938587578004199</v>
      </c>
      <c r="DX17" s="75">
        <v>200</v>
      </c>
      <c r="DZ17" s="84">
        <v>60</v>
      </c>
      <c r="EA17" s="85">
        <f>AVERAGEIF(Table18[Delta],$DZ17,Table18[XIRR])</f>
        <v>2.2946205276368179E-2</v>
      </c>
      <c r="EB17" s="85">
        <f>AVERAGEIF(Table18[Delta],$DZ17,Table18[DD])</f>
        <v>-6.7030087633680444E-2</v>
      </c>
      <c r="EC17" s="86">
        <f>AVERAGEIF(Table18[Delta],$DZ17,Table18[CAR/MDD])</f>
        <v>0.55621104369643715</v>
      </c>
      <c r="ED17" s="85">
        <f>AVERAGEIF(Table15[Delta],$DZ17,Table15[XIRR])</f>
        <v>2.152441169131912E-2</v>
      </c>
      <c r="EE17" s="85">
        <f>AVERAGEIF(Table15[Delta],$DZ17,Table15[DD])</f>
        <v>-7.7336126302021219E-2</v>
      </c>
      <c r="EF17" s="86">
        <f>AVERAGEIF(Table15[Delta],$DZ17,Table15[CAR/MDD])</f>
        <v>0.28834324152116619</v>
      </c>
      <c r="EG17" s="58">
        <f>AVERAGEIF(Table22[Delta],$DZ17,Table22[XIRR])</f>
        <v>4.3217190809686293E-2</v>
      </c>
      <c r="EH17" s="58">
        <f>AVERAGEIF(Table22[Delta],$DZ17,Table22[DD])</f>
        <v>-0.10096945488869383</v>
      </c>
      <c r="EI17" s="86">
        <f>AVERAGEIF(Table22[Delta],$DZ17,Table22[CAR/MDD])</f>
        <v>0.58225001032189605</v>
      </c>
      <c r="EJ17" s="85">
        <f>AVERAGEIF(Table14[Delta],$DZ17,Table14[XIRR])</f>
        <v>1.3758580345506121E-2</v>
      </c>
      <c r="EK17" s="85">
        <f>AVERAGEIF(Table14[Delta],$DZ17,Table14[DD])</f>
        <v>-8.6267227385510709E-2</v>
      </c>
      <c r="EL17" s="86">
        <f>AVERAGEIF(Table14[Delta],$DZ17,Table14[CAR/MDD])</f>
        <v>0.25830764942651602</v>
      </c>
      <c r="EM17" s="85">
        <f>AVERAGEIF(Table11[Delta],$DZ17,Table11[XIRR])</f>
        <v>1.3758580345506121E-2</v>
      </c>
      <c r="EN17" s="85">
        <f>AVERAGEIF(Table11[Delta],$DZ17,Table11[DD])</f>
        <v>-8.6267227385510709E-2</v>
      </c>
      <c r="EO17" s="86">
        <f>AVERAGEIF(Table11[Delta],$DZ17,Table11[CAR/MDD])</f>
        <v>0.25830764942651602</v>
      </c>
      <c r="EP17" s="58">
        <f>AVERAGEIF(Table23[Delta],$DZ17,Table23[XIRR])</f>
        <v>7.237444047758829E-3</v>
      </c>
      <c r="EQ17" s="58">
        <f>AVERAGEIF(Table23[Delta],$DZ17,Table23[DD])</f>
        <v>-0.12047416707035781</v>
      </c>
      <c r="ER17" s="86">
        <f>AVERAGEIF(Table23[Delta],$DZ17,Table23[CAR/MDD])</f>
        <v>8.2993288005274626E-2</v>
      </c>
    </row>
    <row r="18" spans="1:148" x14ac:dyDescent="0.3">
      <c r="A18">
        <v>15</v>
      </c>
      <c r="B18">
        <v>0</v>
      </c>
      <c r="C18">
        <v>200</v>
      </c>
      <c r="D18" s="1">
        <v>5.4471833719576097E-2</v>
      </c>
      <c r="E18" s="1">
        <v>-2.47683310841205E-2</v>
      </c>
      <c r="F18" s="2">
        <v>2.1992532938361302</v>
      </c>
      <c r="I18" s="5">
        <v>15</v>
      </c>
      <c r="J18" s="5">
        <v>0</v>
      </c>
      <c r="K18" s="5">
        <v>200</v>
      </c>
      <c r="L18" s="6">
        <v>-6.5453748236910499E-3</v>
      </c>
      <c r="M18" s="6">
        <v>-9.1582464474055006E-2</v>
      </c>
      <c r="N18" s="13">
        <v>-7.14697388990371E-2</v>
      </c>
      <c r="O18" s="10"/>
      <c r="Q18" s="21">
        <v>15</v>
      </c>
      <c r="R18" s="21">
        <v>175</v>
      </c>
      <c r="S18" s="22">
        <v>4.9658209340124597E-2</v>
      </c>
      <c r="T18" s="22">
        <v>-2.8389741213867298E-2</v>
      </c>
      <c r="U18" s="23">
        <v>1.7491603380966401</v>
      </c>
      <c r="V18" s="21"/>
      <c r="W18" s="21">
        <v>15</v>
      </c>
      <c r="X18" s="21">
        <v>175</v>
      </c>
      <c r="Y18" s="22">
        <v>1.5362561967011501E-2</v>
      </c>
      <c r="Z18" s="22">
        <v>-7.6126946951000404E-2</v>
      </c>
      <c r="AA18" s="23">
        <v>0.20180189252696201</v>
      </c>
      <c r="AB18" s="21"/>
      <c r="AC18" s="21">
        <v>15</v>
      </c>
      <c r="AD18" s="21">
        <v>175</v>
      </c>
      <c r="AE18" s="22">
        <v>6.2931758906685994E-2</v>
      </c>
      <c r="AF18" s="22">
        <v>-5.4895727782140802E-2</v>
      </c>
      <c r="AG18" s="23">
        <v>1.14638718620212</v>
      </c>
      <c r="AJ18" s="21">
        <v>95</v>
      </c>
      <c r="AK18" s="21">
        <v>0</v>
      </c>
      <c r="AL18" s="21">
        <v>150</v>
      </c>
      <c r="AM18" s="21">
        <v>5.68286609373648E-2</v>
      </c>
      <c r="AN18" s="21">
        <v>-2.5439487984948599E-2</v>
      </c>
      <c r="AO18" s="21">
        <v>2.23387597152063</v>
      </c>
      <c r="AP18" s="21">
        <v>70</v>
      </c>
      <c r="AQ18" s="21">
        <v>0</v>
      </c>
      <c r="AR18" s="21">
        <v>175</v>
      </c>
      <c r="AS18" s="21">
        <v>2.87788802044271E-2</v>
      </c>
      <c r="AT18" s="21">
        <v>-3.9899821235774097E-2</v>
      </c>
      <c r="AU18" s="21">
        <v>0.72127842464176095</v>
      </c>
      <c r="AV18" s="21">
        <v>20</v>
      </c>
      <c r="AW18" s="21">
        <v>0</v>
      </c>
      <c r="AX18" s="21">
        <v>175</v>
      </c>
      <c r="AY18" s="21">
        <v>6.5981100562755995E-2</v>
      </c>
      <c r="AZ18" s="21">
        <v>-4.5049727188326102E-2</v>
      </c>
      <c r="BA18" s="21">
        <v>1.4646281937941199</v>
      </c>
      <c r="BD18" s="73">
        <v>45</v>
      </c>
      <c r="BE18" s="73">
        <v>100</v>
      </c>
      <c r="BF18" s="73">
        <v>6.5600456932443998E-2</v>
      </c>
      <c r="BG18" s="73">
        <v>-7.0925383201136602E-2</v>
      </c>
      <c r="BH18" s="73">
        <v>0.92492213607656204</v>
      </c>
      <c r="BI18" s="73"/>
      <c r="BJ18" s="73">
        <v>45</v>
      </c>
      <c r="BK18" s="73">
        <v>100</v>
      </c>
      <c r="BL18" s="73">
        <v>2.7106733797064098E-3</v>
      </c>
      <c r="BM18" s="73">
        <v>-0.115122522147759</v>
      </c>
      <c r="BN18" s="73">
        <v>2.35459867377407E-2</v>
      </c>
      <c r="BO18" s="73"/>
      <c r="BP18" s="75">
        <v>45</v>
      </c>
      <c r="BQ18" s="22">
        <v>6.7759554963591997E-2</v>
      </c>
      <c r="BR18" s="22">
        <v>-0.112193523056943</v>
      </c>
      <c r="BS18" s="23">
        <v>0.60395246639327604</v>
      </c>
      <c r="BT18" s="75">
        <v>100</v>
      </c>
      <c r="BU18" s="73"/>
      <c r="BV18" s="73">
        <v>45</v>
      </c>
      <c r="BW18" s="73">
        <v>100</v>
      </c>
      <c r="BX18" s="73">
        <v>5.06763258801304E-2</v>
      </c>
      <c r="BY18" s="73">
        <v>-7.4316708692514305E-2</v>
      </c>
      <c r="BZ18" s="73">
        <v>0.68189680048673695</v>
      </c>
      <c r="CB18" s="75">
        <v>45</v>
      </c>
      <c r="CC18" s="22">
        <v>4.02089360476513E-2</v>
      </c>
      <c r="CD18" s="22">
        <v>-0.13764103920685999</v>
      </c>
      <c r="CE18" s="23">
        <v>0.29212897751535599</v>
      </c>
      <c r="CF18" s="75">
        <v>100</v>
      </c>
      <c r="CI18" s="73"/>
      <c r="CJ18" s="73">
        <v>45</v>
      </c>
      <c r="CK18" s="73">
        <v>100</v>
      </c>
      <c r="CL18" s="73">
        <v>-1.2564999093241E-2</v>
      </c>
      <c r="CM18" s="73">
        <v>-0.139833745717375</v>
      </c>
      <c r="CN18" s="73">
        <v>-8.9856701104444298E-2</v>
      </c>
      <c r="CP18" s="73">
        <v>45</v>
      </c>
      <c r="CQ18" s="73">
        <v>100</v>
      </c>
      <c r="CR18" s="73">
        <v>5.0286358851079203E-2</v>
      </c>
      <c r="CS18" s="73">
        <v>-3.6598419097582803E-2</v>
      </c>
      <c r="CT18" s="73">
        <v>1.37400357969014</v>
      </c>
      <c r="CV18" s="73">
        <v>45</v>
      </c>
      <c r="CW18" s="73">
        <v>100</v>
      </c>
      <c r="CX18" s="73">
        <v>3.7936237672834801E-3</v>
      </c>
      <c r="CY18" s="73">
        <v>-9.6821558919121101E-2</v>
      </c>
      <c r="CZ18" s="73">
        <v>3.9181601800611802E-2</v>
      </c>
      <c r="DB18" s="75">
        <v>45</v>
      </c>
      <c r="DC18" s="22">
        <v>5.34701326957569E-2</v>
      </c>
      <c r="DD18" s="22">
        <v>-9.6043277812030106E-2</v>
      </c>
      <c r="DE18" s="23">
        <v>0.55672956935523699</v>
      </c>
      <c r="DF18" s="75">
        <v>100</v>
      </c>
      <c r="DH18" s="73">
        <v>60</v>
      </c>
      <c r="DI18" s="73">
        <v>100</v>
      </c>
      <c r="DJ18" s="73">
        <v>4.37783467937813E-2</v>
      </c>
      <c r="DK18" s="73">
        <v>-6.8513725002234502E-2</v>
      </c>
      <c r="DL18" s="73">
        <v>0.63897192558649396</v>
      </c>
      <c r="DN18" s="73">
        <v>60</v>
      </c>
      <c r="DO18" s="73">
        <v>100</v>
      </c>
      <c r="DP18" s="73">
        <v>4.37783467937813E-2</v>
      </c>
      <c r="DQ18" s="73">
        <v>-6.8513725002234502E-2</v>
      </c>
      <c r="DR18" s="73">
        <v>0.63897192558649396</v>
      </c>
      <c r="DT18" s="75">
        <v>45</v>
      </c>
      <c r="DU18" s="22">
        <v>1.2527104249705099E-2</v>
      </c>
      <c r="DV18" s="22">
        <v>-0.145246098664813</v>
      </c>
      <c r="DW18" s="23">
        <v>8.6247440481097601E-2</v>
      </c>
      <c r="DX18" s="75">
        <v>100</v>
      </c>
      <c r="DZ18" s="84">
        <v>65</v>
      </c>
      <c r="EA18" s="85">
        <f>AVERAGEIF(Table18[Delta],$DZ18,Table18[XIRR])</f>
        <v>7.7772351287207497E-3</v>
      </c>
      <c r="EB18" s="85">
        <f>AVERAGEIF(Table18[Delta],$DZ18,Table18[DD])</f>
        <v>-8.2133591714667289E-2</v>
      </c>
      <c r="EC18" s="86">
        <f>AVERAGEIF(Table18[Delta],$DZ18,Table18[CAR/MDD])</f>
        <v>0.35680421019699321</v>
      </c>
      <c r="ED18" s="85">
        <f>AVERAGEIF(Table15[Delta],$DZ18,Table15[XIRR])</f>
        <v>9.2041593836434989E-3</v>
      </c>
      <c r="EE18" s="85">
        <f>AVERAGEIF(Table15[Delta],$DZ18,Table15[DD])</f>
        <v>-8.6498165054995121E-2</v>
      </c>
      <c r="EF18" s="86">
        <f>AVERAGEIF(Table15[Delta],$DZ18,Table15[CAR/MDD])</f>
        <v>0.15365925406848902</v>
      </c>
      <c r="EG18" s="58">
        <f>AVERAGEIF(Table22[Delta],$DZ18,Table22[XIRR])</f>
        <v>1.6462448898382036E-2</v>
      </c>
      <c r="EH18" s="58">
        <f>AVERAGEIF(Table22[Delta],$DZ18,Table22[DD])</f>
        <v>-0.12576043092637978</v>
      </c>
      <c r="EI18" s="86">
        <f>AVERAGEIF(Table22[Delta],$DZ18,Table22[CAR/MDD])</f>
        <v>0.39003738246356162</v>
      </c>
      <c r="EJ18" s="85">
        <f>AVERAGEIF(Table14[Delta],$DZ18,Table14[XIRR])</f>
        <v>5.9943512038713436E-3</v>
      </c>
      <c r="EK18" s="85">
        <f>AVERAGEIF(Table14[Delta],$DZ18,Table14[DD])</f>
        <v>-8.7629279298212487E-2</v>
      </c>
      <c r="EL18" s="86">
        <f>AVERAGEIF(Table14[Delta],$DZ18,Table14[CAR/MDD])</f>
        <v>0.18584347165326795</v>
      </c>
      <c r="EM18" s="85">
        <f>AVERAGEIF(Table11[Delta],$DZ18,Table11[XIRR])</f>
        <v>5.9943512038713436E-3</v>
      </c>
      <c r="EN18" s="85">
        <f>AVERAGEIF(Table11[Delta],$DZ18,Table11[DD])</f>
        <v>-8.7629279298212487E-2</v>
      </c>
      <c r="EO18" s="86">
        <f>AVERAGEIF(Table11[Delta],$DZ18,Table11[CAR/MDD])</f>
        <v>0.18584347165326795</v>
      </c>
      <c r="EP18" s="58">
        <f>AVERAGEIF(Table23[Delta],$DZ18,Table23[XIRR])</f>
        <v>-1.0628686546149702E-2</v>
      </c>
      <c r="EQ18" s="58">
        <f>AVERAGEIF(Table23[Delta],$DZ18,Table23[DD])</f>
        <v>-0.16213821824851471</v>
      </c>
      <c r="ER18" s="86">
        <f>AVERAGEIF(Table23[Delta],$DZ18,Table23[CAR/MDD])</f>
        <v>2.3726727719136049E-2</v>
      </c>
    </row>
    <row r="19" spans="1:148" x14ac:dyDescent="0.3">
      <c r="A19">
        <v>15</v>
      </c>
      <c r="B19">
        <v>1</v>
      </c>
      <c r="C19">
        <v>100</v>
      </c>
      <c r="D19" s="1">
        <v>-2.07253523928574E-3</v>
      </c>
      <c r="E19" s="1">
        <v>-6.3268274506762701E-2</v>
      </c>
      <c r="F19" s="2">
        <v>-3.2757890987910598E-2</v>
      </c>
      <c r="I19" s="7">
        <v>15</v>
      </c>
      <c r="J19" s="7">
        <v>1</v>
      </c>
      <c r="K19" s="7">
        <v>100</v>
      </c>
      <c r="L19" s="8">
        <v>-5.0077647741933302E-2</v>
      </c>
      <c r="M19" s="8">
        <v>-0.210476</v>
      </c>
      <c r="N19" s="11">
        <v>-0.237925691014335</v>
      </c>
      <c r="O19" s="12"/>
      <c r="Q19" s="21">
        <v>15</v>
      </c>
      <c r="R19" s="21">
        <v>200</v>
      </c>
      <c r="S19" s="22">
        <v>5.4226040835700998E-2</v>
      </c>
      <c r="T19" s="22">
        <v>-2.2868983013210099E-2</v>
      </c>
      <c r="U19" s="23">
        <v>2.37116100896912</v>
      </c>
      <c r="V19" s="21"/>
      <c r="W19" s="21">
        <v>15</v>
      </c>
      <c r="X19" s="21">
        <v>200</v>
      </c>
      <c r="Y19" s="22">
        <v>2.7519218226564401E-2</v>
      </c>
      <c r="Z19" s="22">
        <v>-6.8083734533103193E-2</v>
      </c>
      <c r="AA19" s="23">
        <v>0.404196661879412</v>
      </c>
      <c r="AB19" s="21"/>
      <c r="AC19" s="21">
        <v>15</v>
      </c>
      <c r="AD19" s="21">
        <v>200</v>
      </c>
      <c r="AE19" s="22">
        <v>7.7513883478156201E-2</v>
      </c>
      <c r="AF19" s="22">
        <v>-4.8931993407348197E-2</v>
      </c>
      <c r="AG19" s="23">
        <v>1.5841145655536599</v>
      </c>
      <c r="AJ19" s="21">
        <v>45</v>
      </c>
      <c r="AK19" s="21">
        <v>0</v>
      </c>
      <c r="AL19" s="21">
        <v>150</v>
      </c>
      <c r="AM19" s="21">
        <v>7.5011707606262995E-2</v>
      </c>
      <c r="AN19" s="21">
        <v>-3.3688588993945098E-2</v>
      </c>
      <c r="AO19" s="21">
        <v>2.2266206405897502</v>
      </c>
      <c r="AP19" s="21">
        <v>25</v>
      </c>
      <c r="AQ19" s="21">
        <v>0</v>
      </c>
      <c r="AR19" s="21">
        <v>200</v>
      </c>
      <c r="AS19" s="21">
        <v>3.44919088788928E-2</v>
      </c>
      <c r="AT19" s="21">
        <v>-5.7473641863324702E-2</v>
      </c>
      <c r="AU19" s="21">
        <v>0.60013438788021001</v>
      </c>
      <c r="AV19" s="21">
        <v>20</v>
      </c>
      <c r="AW19" s="21">
        <v>0</v>
      </c>
      <c r="AX19" s="21">
        <v>200</v>
      </c>
      <c r="AY19" s="21">
        <v>6.7239893580531299E-2</v>
      </c>
      <c r="AZ19" s="21">
        <v>-4.8983295498212599E-2</v>
      </c>
      <c r="BA19" s="21">
        <v>1.3727106944648999</v>
      </c>
      <c r="BD19" s="73">
        <v>45</v>
      </c>
      <c r="BE19" s="73">
        <v>125</v>
      </c>
      <c r="BF19" s="73">
        <v>7.6186618397851694E-2</v>
      </c>
      <c r="BG19" s="73">
        <v>-5.2371384849284199E-2</v>
      </c>
      <c r="BH19" s="73">
        <v>1.4547375177705</v>
      </c>
      <c r="BI19" s="73"/>
      <c r="BJ19" s="73">
        <v>45</v>
      </c>
      <c r="BK19" s="73">
        <v>125</v>
      </c>
      <c r="BL19" s="73">
        <v>1.46405739676485E-2</v>
      </c>
      <c r="BM19" s="73">
        <v>-9.8341603506874903E-2</v>
      </c>
      <c r="BN19" s="73">
        <v>0.14887467201635499</v>
      </c>
      <c r="BO19" s="73"/>
      <c r="BP19" s="75">
        <v>45</v>
      </c>
      <c r="BQ19" s="22">
        <v>8.7510090533703802E-2</v>
      </c>
      <c r="BR19" s="22">
        <v>-9.7322116898715796E-2</v>
      </c>
      <c r="BS19" s="23">
        <v>0.89917989170721102</v>
      </c>
      <c r="BT19" s="75">
        <v>125</v>
      </c>
      <c r="BU19" s="73"/>
      <c r="BV19" s="73">
        <v>45</v>
      </c>
      <c r="BW19" s="73">
        <v>125</v>
      </c>
      <c r="BX19" s="73">
        <v>5.7758749399585599E-2</v>
      </c>
      <c r="BY19" s="73">
        <v>-5.55466141318409E-2</v>
      </c>
      <c r="BZ19" s="73">
        <v>1.03982484445395</v>
      </c>
      <c r="CB19" s="75">
        <v>45</v>
      </c>
      <c r="CC19" s="22">
        <v>4.6096133482241897E-2</v>
      </c>
      <c r="CD19" s="22">
        <v>-0.11511379515317301</v>
      </c>
      <c r="CE19" s="23">
        <v>0.400439699003105</v>
      </c>
      <c r="CF19" s="75">
        <v>125</v>
      </c>
      <c r="CI19" s="73"/>
      <c r="CJ19" s="73">
        <v>45</v>
      </c>
      <c r="CK19" s="73">
        <v>125</v>
      </c>
      <c r="CL19" s="73">
        <v>-1.43614216987268E-2</v>
      </c>
      <c r="CM19" s="73">
        <v>-0.14500463592024301</v>
      </c>
      <c r="CN19" s="73">
        <v>-9.9041121048198399E-2</v>
      </c>
      <c r="CP19" s="73">
        <v>45</v>
      </c>
      <c r="CQ19" s="73">
        <v>125</v>
      </c>
      <c r="CR19" s="73">
        <v>3.75948315879224E-2</v>
      </c>
      <c r="CS19" s="73">
        <v>-6.2112594495014703E-2</v>
      </c>
      <c r="CT19" s="73">
        <v>0.60526905845061496</v>
      </c>
      <c r="CV19" s="73">
        <v>45</v>
      </c>
      <c r="CW19" s="73">
        <v>125</v>
      </c>
      <c r="CX19" s="73">
        <v>2.4651307472402101E-2</v>
      </c>
      <c r="CY19" s="73">
        <v>-6.8033045912148399E-2</v>
      </c>
      <c r="CZ19" s="73">
        <v>0.36234313989461198</v>
      </c>
      <c r="DB19" s="75">
        <v>45</v>
      </c>
      <c r="DC19" s="22">
        <v>5.9323593013925598E-2</v>
      </c>
      <c r="DD19" s="22">
        <v>-0.11577436527633</v>
      </c>
      <c r="DE19" s="23">
        <v>0.51240698122016703</v>
      </c>
      <c r="DF19" s="75">
        <v>125</v>
      </c>
      <c r="DH19" s="73">
        <v>60</v>
      </c>
      <c r="DI19" s="73">
        <v>125</v>
      </c>
      <c r="DJ19" s="73">
        <v>3.0341042298266601E-2</v>
      </c>
      <c r="DK19" s="73">
        <v>-5.4247652719778397E-2</v>
      </c>
      <c r="DL19" s="73">
        <v>0.55930608564754303</v>
      </c>
      <c r="DN19" s="73">
        <v>60</v>
      </c>
      <c r="DO19" s="73">
        <v>125</v>
      </c>
      <c r="DP19" s="73">
        <v>3.0341042298266601E-2</v>
      </c>
      <c r="DQ19" s="73">
        <v>-5.4247652719778397E-2</v>
      </c>
      <c r="DR19" s="73">
        <v>0.55930608564754303</v>
      </c>
      <c r="DT19" s="75">
        <v>45</v>
      </c>
      <c r="DU19" s="22">
        <v>2.5153902427262301E-2</v>
      </c>
      <c r="DV19" s="22">
        <v>-0.13370045163474401</v>
      </c>
      <c r="DW19" s="23">
        <v>0.18813625623329999</v>
      </c>
      <c r="DX19" s="75">
        <v>125</v>
      </c>
      <c r="DZ19" s="84">
        <v>70</v>
      </c>
      <c r="EA19" s="85">
        <f>AVERAGEIF(Table18[Delta],$DZ19,Table18[XIRR])</f>
        <v>1.1656667079020578E-3</v>
      </c>
      <c r="EB19" s="85">
        <f>AVERAGEIF(Table18[Delta],$DZ19,Table18[DD])</f>
        <v>-9.4348678883728693E-2</v>
      </c>
      <c r="EC19" s="86">
        <f>AVERAGEIF(Table18[Delta],$DZ19,Table18[CAR/MDD])</f>
        <v>0.30424950919723898</v>
      </c>
      <c r="ED19" s="85">
        <f>AVERAGEIF(Table15[Delta],$DZ19,Table15[XIRR])</f>
        <v>-3.5852593425889428E-3</v>
      </c>
      <c r="EE19" s="85">
        <f>AVERAGEIF(Table15[Delta],$DZ19,Table15[DD])</f>
        <v>-8.0145088552840124E-2</v>
      </c>
      <c r="EF19" s="86">
        <f>AVERAGEIF(Table15[Delta],$DZ19,Table15[CAR/MDD])</f>
        <v>-3.3905706906029731E-2</v>
      </c>
      <c r="EG19" s="58">
        <f>AVERAGEIF(Table22[Delta],$DZ19,Table22[XIRR])</f>
        <v>8.8584106046810211E-3</v>
      </c>
      <c r="EH19" s="58">
        <f>AVERAGEIF(Table22[Delta],$DZ19,Table22[DD])</f>
        <v>-9.8807551176869221E-2</v>
      </c>
      <c r="EI19" s="86">
        <f>AVERAGEIF(Table22[Delta],$DZ19,Table22[CAR/MDD])</f>
        <v>0.44607623372501404</v>
      </c>
      <c r="EJ19" s="85">
        <f>AVERAGEIF(Table14[Delta],$DZ19,Table14[XIRR])</f>
        <v>-3.0059018809254095E-3</v>
      </c>
      <c r="EK19" s="85">
        <f>AVERAGEIF(Table14[Delta],$DZ19,Table14[DD])</f>
        <v>-9.5949626860223375E-2</v>
      </c>
      <c r="EL19" s="86">
        <f>AVERAGEIF(Table14[Delta],$DZ19,Table14[CAR/MDD])</f>
        <v>0.12492211080048046</v>
      </c>
      <c r="EM19" s="85">
        <f>AVERAGEIF(Table11[Delta],$DZ19,Table11[XIRR])</f>
        <v>-3.0059018809254095E-3</v>
      </c>
      <c r="EN19" s="85">
        <f>AVERAGEIF(Table11[Delta],$DZ19,Table11[DD])</f>
        <v>-9.5949626860223375E-2</v>
      </c>
      <c r="EO19" s="86">
        <f>AVERAGEIF(Table11[Delta],$DZ19,Table11[CAR/MDD])</f>
        <v>0.12492211080048046</v>
      </c>
      <c r="EP19" s="58">
        <f>AVERAGEIF(Table23[Delta],$DZ19,Table23[XIRR])</f>
        <v>-1.5521683707146461E-2</v>
      </c>
      <c r="EQ19" s="58">
        <f>AVERAGEIF(Table23[Delta],$DZ19,Table23[DD])</f>
        <v>-0.15379058702651799</v>
      </c>
      <c r="ER19" s="86">
        <f>AVERAGEIF(Table23[Delta],$DZ19,Table23[CAR/MDD])</f>
        <v>-1.0590055653472714E-2</v>
      </c>
    </row>
    <row r="20" spans="1:148" x14ac:dyDescent="0.3">
      <c r="A20">
        <v>15</v>
      </c>
      <c r="B20">
        <v>1</v>
      </c>
      <c r="C20">
        <v>125</v>
      </c>
      <c r="D20" s="1">
        <v>-9.8831318972169907E-4</v>
      </c>
      <c r="E20" s="1">
        <v>-6.2264741602359598E-2</v>
      </c>
      <c r="F20" s="2">
        <v>-1.5872758230225201E-2</v>
      </c>
      <c r="I20" s="5">
        <v>15</v>
      </c>
      <c r="J20" s="5">
        <v>1</v>
      </c>
      <c r="K20" s="5">
        <v>125</v>
      </c>
      <c r="L20" s="6">
        <v>-4.3569778558468199E-2</v>
      </c>
      <c r="M20" s="6">
        <v>-0.18551200000000001</v>
      </c>
      <c r="N20" s="13">
        <v>-0.23486231919481301</v>
      </c>
      <c r="O20" s="10"/>
      <c r="Q20" s="21">
        <v>20</v>
      </c>
      <c r="R20" s="21">
        <v>50</v>
      </c>
      <c r="S20" s="22">
        <v>3.1999812796978402E-2</v>
      </c>
      <c r="T20" s="22">
        <v>-7.7616882004833104E-2</v>
      </c>
      <c r="U20" s="23">
        <v>0.41227902964442398</v>
      </c>
      <c r="V20" s="21"/>
      <c r="W20" s="21">
        <v>20</v>
      </c>
      <c r="X20" s="21">
        <v>50</v>
      </c>
      <c r="Y20" s="22">
        <v>-2.4915200776431501E-2</v>
      </c>
      <c r="Z20" s="22">
        <v>-0.133342028268922</v>
      </c>
      <c r="AA20" s="23">
        <v>-0.18685182083913399</v>
      </c>
      <c r="AB20" s="21"/>
      <c r="AC20" s="21">
        <v>20</v>
      </c>
      <c r="AD20" s="21">
        <v>50</v>
      </c>
      <c r="AE20" s="22">
        <v>1.01188689609148E-2</v>
      </c>
      <c r="AF20" s="22">
        <v>-0.148127260467112</v>
      </c>
      <c r="AG20" s="23">
        <v>6.8311996920792997E-2</v>
      </c>
      <c r="AJ20" s="21">
        <v>55</v>
      </c>
      <c r="AK20" s="21">
        <v>0</v>
      </c>
      <c r="AL20" s="21">
        <v>150</v>
      </c>
      <c r="AM20" s="21">
        <v>7.6991335743353595E-2</v>
      </c>
      <c r="AN20" s="21">
        <v>-3.4769148101981603E-2</v>
      </c>
      <c r="AO20" s="21">
        <v>2.2143578415418701</v>
      </c>
      <c r="AP20" s="21">
        <v>70</v>
      </c>
      <c r="AQ20" s="21">
        <v>0</v>
      </c>
      <c r="AR20" s="21">
        <v>200</v>
      </c>
      <c r="AS20" s="21">
        <v>2.86853582392896E-2</v>
      </c>
      <c r="AT20" s="21">
        <v>-4.8129648488505802E-2</v>
      </c>
      <c r="AU20" s="21">
        <v>0.59600182299565596</v>
      </c>
      <c r="AV20" s="21">
        <v>20</v>
      </c>
      <c r="AW20" s="21">
        <v>0</v>
      </c>
      <c r="AX20" s="21">
        <v>150</v>
      </c>
      <c r="AY20" s="21">
        <v>5.8866441214917103E-2</v>
      </c>
      <c r="AZ20" s="21">
        <v>-5.5457195398700899E-2</v>
      </c>
      <c r="BA20" s="21">
        <v>1.0614752655936801</v>
      </c>
      <c r="BD20" s="73">
        <v>45</v>
      </c>
      <c r="BE20" s="73">
        <v>150</v>
      </c>
      <c r="BF20" s="73">
        <v>8.2928237118572001E-2</v>
      </c>
      <c r="BG20" s="73">
        <v>-5.1956179361314303E-2</v>
      </c>
      <c r="BH20" s="73">
        <v>1.5961188474208501</v>
      </c>
      <c r="BI20" s="73"/>
      <c r="BJ20" s="73">
        <v>45</v>
      </c>
      <c r="BK20" s="73">
        <v>150</v>
      </c>
      <c r="BL20" s="73">
        <v>2.8873967160281899E-2</v>
      </c>
      <c r="BM20" s="73">
        <v>-9.8702452036798102E-2</v>
      </c>
      <c r="BN20" s="73">
        <v>0.29253545949919402</v>
      </c>
      <c r="BO20" s="73"/>
      <c r="BP20" s="75">
        <v>45</v>
      </c>
      <c r="BQ20" s="22">
        <v>0.104938157680418</v>
      </c>
      <c r="BR20" s="22">
        <v>-8.9876193947295402E-2</v>
      </c>
      <c r="BS20" s="23">
        <v>1.1675856872839501</v>
      </c>
      <c r="BT20" s="75">
        <v>150</v>
      </c>
      <c r="BU20" s="73"/>
      <c r="BV20" s="73">
        <v>45</v>
      </c>
      <c r="BW20" s="73">
        <v>150</v>
      </c>
      <c r="BX20" s="73">
        <v>5.0697795284388801E-2</v>
      </c>
      <c r="BY20" s="73">
        <v>-5.99566032650602E-2</v>
      </c>
      <c r="BZ20" s="73">
        <v>0.84557484119406401</v>
      </c>
      <c r="CB20" s="75">
        <v>45</v>
      </c>
      <c r="CC20" s="22">
        <v>5.5233430459826698E-2</v>
      </c>
      <c r="CD20" s="22">
        <v>-0.121896107852941</v>
      </c>
      <c r="CE20" s="23">
        <v>0.453118901273382</v>
      </c>
      <c r="CF20" s="75">
        <v>150</v>
      </c>
      <c r="CI20" s="73"/>
      <c r="CJ20" s="73">
        <v>45</v>
      </c>
      <c r="CK20" s="73">
        <v>150</v>
      </c>
      <c r="CL20" s="73">
        <v>5.4088489689826198E-3</v>
      </c>
      <c r="CM20" s="73">
        <v>-0.105630580927826</v>
      </c>
      <c r="CN20" s="73">
        <v>5.1205332030487202E-2</v>
      </c>
      <c r="CP20" s="73">
        <v>45</v>
      </c>
      <c r="CQ20" s="73">
        <v>150</v>
      </c>
      <c r="CR20" s="73">
        <v>2.90473553639502E-2</v>
      </c>
      <c r="CS20" s="73">
        <v>-6.4292847247128998E-2</v>
      </c>
      <c r="CT20" s="73">
        <v>0.451797619917157</v>
      </c>
      <c r="CV20" s="73">
        <v>45</v>
      </c>
      <c r="CW20" s="73">
        <v>150</v>
      </c>
      <c r="CX20" s="73">
        <v>3.1163303459455199E-2</v>
      </c>
      <c r="CY20" s="73">
        <v>-7.3094219128435195E-2</v>
      </c>
      <c r="CZ20" s="73">
        <v>0.426344296868368</v>
      </c>
      <c r="DB20" s="75">
        <v>45</v>
      </c>
      <c r="DC20" s="22">
        <v>5.7344002402949401E-2</v>
      </c>
      <c r="DD20" s="22">
        <v>-9.5585769570019796E-2</v>
      </c>
      <c r="DE20" s="23">
        <v>0.59992196182448398</v>
      </c>
      <c r="DF20" s="75">
        <v>150</v>
      </c>
      <c r="DH20" s="73">
        <v>60</v>
      </c>
      <c r="DI20" s="73">
        <v>150</v>
      </c>
      <c r="DJ20" s="73">
        <v>1.70592532059709E-2</v>
      </c>
      <c r="DK20" s="73">
        <v>-6.7050741555671298E-2</v>
      </c>
      <c r="DL20" s="73">
        <v>0.25442303560217699</v>
      </c>
      <c r="DN20" s="73">
        <v>60</v>
      </c>
      <c r="DO20" s="73">
        <v>150</v>
      </c>
      <c r="DP20" s="73">
        <v>1.70592532059709E-2</v>
      </c>
      <c r="DQ20" s="73">
        <v>-6.7050741555671298E-2</v>
      </c>
      <c r="DR20" s="73">
        <v>0.25442303560217699</v>
      </c>
      <c r="DT20" s="75">
        <v>45</v>
      </c>
      <c r="DU20" s="22">
        <v>3.4853073506795E-2</v>
      </c>
      <c r="DV20" s="22">
        <v>-0.116730355863386</v>
      </c>
      <c r="DW20" s="23">
        <v>0.29857763431805801</v>
      </c>
      <c r="DX20" s="75">
        <v>150</v>
      </c>
      <c r="DZ20" s="84">
        <v>75</v>
      </c>
      <c r="EA20" s="85">
        <f>AVERAGEIF(Table18[Delta],$DZ20,Table18[XIRR])</f>
        <v>-3.549024696375999E-3</v>
      </c>
      <c r="EB20" s="85">
        <f>AVERAGEIF(Table18[Delta],$DZ20,Table18[DD])</f>
        <v>-0.1096711972709494</v>
      </c>
      <c r="EC20" s="86">
        <f>AVERAGEIF(Table18[Delta],$DZ20,Table18[CAR/MDD])</f>
        <v>0.28503136267368279</v>
      </c>
      <c r="ED20" s="85" t="e">
        <f>AVERAGEIF(Table15[Delta],$DZ20,Table15[XIRR])</f>
        <v>#DIV/0!</v>
      </c>
      <c r="EE20" s="85" t="e">
        <f>AVERAGEIF(Table15[Delta],$DZ20,Table15[DD])</f>
        <v>#DIV/0!</v>
      </c>
      <c r="EF20" s="86" t="e">
        <f>AVERAGEIF(Table15[Delta],$DZ20,Table15[CAR/MDD])</f>
        <v>#DIV/0!</v>
      </c>
      <c r="EG20" s="57" t="e">
        <f>AVERAGEIF(Table22[Delta],$DZ20,Table22[XIRR])</f>
        <v>#DIV/0!</v>
      </c>
      <c r="EH20" s="57" t="e">
        <f>AVERAGEIF(Table22[Delta],$DZ20,Table22[DD])</f>
        <v>#DIV/0!</v>
      </c>
      <c r="EI20" s="57" t="e">
        <f>AVERAGEIF(Table22[Delta],$DZ20,Table22[CAR/MDD])</f>
        <v>#DIV/0!</v>
      </c>
      <c r="EJ20" s="85">
        <f>AVERAGEIF(Table14[Delta],$DZ20,Table14[XIRR])</f>
        <v>5.3172136952697024E-3</v>
      </c>
      <c r="EK20" s="85">
        <f>AVERAGEIF(Table14[Delta],$DZ20,Table14[DD])</f>
        <v>-7.6340618361450951E-2</v>
      </c>
      <c r="EL20" s="86">
        <f>AVERAGEIF(Table14[Delta],$DZ20,Table14[CAR/MDD])</f>
        <v>0.25711860819665899</v>
      </c>
      <c r="EM20" s="85">
        <f>AVERAGEIF(Table11[Delta],$DZ20,Table11[XIRR])</f>
        <v>5.3172136952697024E-3</v>
      </c>
      <c r="EN20" s="85">
        <f>AVERAGEIF(Table11[Delta],$DZ20,Table11[DD])</f>
        <v>-7.6340618361450951E-2</v>
      </c>
      <c r="EO20" s="86">
        <f>AVERAGEIF(Table11[Delta],$DZ20,Table11[CAR/MDD])</f>
        <v>0.25711860819665899</v>
      </c>
      <c r="EP20" s="58" t="e">
        <f>AVERAGEIF(Table23[Delta],$DZ20,Table23[XIRR])</f>
        <v>#DIV/0!</v>
      </c>
      <c r="EQ20" s="58" t="e">
        <f>AVERAGEIF(Table23[Delta],$DZ20,Table23[DD])</f>
        <v>#DIV/0!</v>
      </c>
      <c r="ER20" s="86" t="e">
        <f>AVERAGEIF(Table23[Delta],$DZ20,Table23[CAR/MDD])</f>
        <v>#DIV/0!</v>
      </c>
    </row>
    <row r="21" spans="1:148" x14ac:dyDescent="0.3">
      <c r="A21">
        <v>15</v>
      </c>
      <c r="B21">
        <v>1</v>
      </c>
      <c r="C21">
        <v>150</v>
      </c>
      <c r="D21" s="1">
        <v>3.7159003737387399E-3</v>
      </c>
      <c r="E21" s="1">
        <v>-5.2941651653287701E-2</v>
      </c>
      <c r="F21" s="2">
        <v>7.0188599291801296E-2</v>
      </c>
      <c r="I21" s="7">
        <v>15</v>
      </c>
      <c r="J21" s="7">
        <v>1</v>
      </c>
      <c r="K21" s="7">
        <v>150</v>
      </c>
      <c r="L21" s="8">
        <v>-2.85133358300582E-2</v>
      </c>
      <c r="M21" s="8">
        <v>-0.13160687794338699</v>
      </c>
      <c r="N21" s="11">
        <v>-0.21665536236125599</v>
      </c>
      <c r="O21" s="12"/>
      <c r="Q21" s="21">
        <v>20</v>
      </c>
      <c r="R21" s="21">
        <v>75</v>
      </c>
      <c r="S21" s="22">
        <v>4.6522423025846797E-2</v>
      </c>
      <c r="T21" s="22">
        <v>-5.0488094881248599E-2</v>
      </c>
      <c r="U21" s="23">
        <v>0.92145332746800301</v>
      </c>
      <c r="V21" s="21"/>
      <c r="W21" s="21">
        <v>20</v>
      </c>
      <c r="X21" s="21">
        <v>75</v>
      </c>
      <c r="Y21" s="22">
        <v>-1.14247726925935E-2</v>
      </c>
      <c r="Z21" s="22">
        <v>-8.2556854533821805E-2</v>
      </c>
      <c r="AA21" s="23">
        <v>-0.138386724604594</v>
      </c>
      <c r="AB21" s="21"/>
      <c r="AC21" s="21">
        <v>20</v>
      </c>
      <c r="AD21" s="21">
        <v>75</v>
      </c>
      <c r="AE21" s="22">
        <v>3.7039643182572801E-2</v>
      </c>
      <c r="AF21" s="22">
        <v>-0.102949587116798</v>
      </c>
      <c r="AG21" s="23">
        <v>0.35978428102436699</v>
      </c>
      <c r="AJ21" s="21">
        <v>95</v>
      </c>
      <c r="AK21" s="21">
        <v>0</v>
      </c>
      <c r="AL21" s="21">
        <v>175</v>
      </c>
      <c r="AM21" s="21">
        <v>5.5088096903409801E-2</v>
      </c>
      <c r="AN21" s="21">
        <v>-2.53505283034028E-2</v>
      </c>
      <c r="AO21" s="21">
        <v>2.1730551822864799</v>
      </c>
      <c r="AP21" s="21">
        <v>45</v>
      </c>
      <c r="AQ21" s="21">
        <v>0</v>
      </c>
      <c r="AR21" s="21">
        <v>175</v>
      </c>
      <c r="AS21" s="21">
        <v>4.1805123038331699E-2</v>
      </c>
      <c r="AT21" s="21">
        <v>-7.0229015621757096E-2</v>
      </c>
      <c r="AU21" s="21">
        <v>0.59526853207636898</v>
      </c>
      <c r="AV21" s="21">
        <v>20</v>
      </c>
      <c r="AW21" s="21">
        <v>0</v>
      </c>
      <c r="AX21" s="21">
        <v>125</v>
      </c>
      <c r="AY21" s="21">
        <v>5.7575829435809099E-2</v>
      </c>
      <c r="AZ21" s="21">
        <v>-5.84789287843352E-2</v>
      </c>
      <c r="BA21" s="21">
        <v>0.98455684180097203</v>
      </c>
      <c r="BD21" s="73">
        <v>45</v>
      </c>
      <c r="BE21" s="73">
        <v>175</v>
      </c>
      <c r="BF21" s="73">
        <v>7.8248012679924095E-2</v>
      </c>
      <c r="BG21" s="73">
        <v>-5.39504864896845E-2</v>
      </c>
      <c r="BH21" s="73">
        <v>1.4503671379290499</v>
      </c>
      <c r="BI21" s="73"/>
      <c r="BJ21" s="73">
        <v>45</v>
      </c>
      <c r="BK21" s="73">
        <v>175</v>
      </c>
      <c r="BL21" s="73">
        <v>4.2492148863617199E-2</v>
      </c>
      <c r="BM21" s="73">
        <v>-0.105465342363908</v>
      </c>
      <c r="BN21" s="73">
        <v>0.40290154008126899</v>
      </c>
      <c r="BO21" s="73"/>
      <c r="BP21" s="75">
        <v>45</v>
      </c>
      <c r="BQ21" s="22">
        <v>0.11133978457317401</v>
      </c>
      <c r="BR21" s="22">
        <v>-9.2243202038657601E-2</v>
      </c>
      <c r="BS21" s="23">
        <v>1.2070242805156901</v>
      </c>
      <c r="BT21" s="75">
        <v>175</v>
      </c>
      <c r="BU21" s="73"/>
      <c r="BV21" s="73">
        <v>45</v>
      </c>
      <c r="BW21" s="73">
        <v>175</v>
      </c>
      <c r="BX21" s="73">
        <v>5.1790284215853903E-2</v>
      </c>
      <c r="BY21" s="73">
        <v>-5.6203988537940598E-2</v>
      </c>
      <c r="BZ21" s="73">
        <v>0.921469909219927</v>
      </c>
      <c r="CB21" s="75">
        <v>45</v>
      </c>
      <c r="CC21" s="22">
        <v>6.4655734620886002E-2</v>
      </c>
      <c r="CD21" s="22">
        <v>-0.111972384185285</v>
      </c>
      <c r="CE21" s="23">
        <v>0.57742572055889696</v>
      </c>
      <c r="CF21" s="75">
        <v>175</v>
      </c>
      <c r="CI21" s="73"/>
      <c r="CJ21" s="73">
        <v>45</v>
      </c>
      <c r="CK21" s="73">
        <v>175</v>
      </c>
      <c r="CL21" s="73">
        <v>1.53440344507095E-2</v>
      </c>
      <c r="CM21" s="73">
        <v>-0.10313395915372001</v>
      </c>
      <c r="CN21" s="73">
        <v>0.14877771178976401</v>
      </c>
      <c r="CP21" s="73">
        <v>45</v>
      </c>
      <c r="CQ21" s="73">
        <v>175</v>
      </c>
      <c r="CR21" s="73">
        <v>2.4904859936736599E-2</v>
      </c>
      <c r="CS21" s="73">
        <v>-6.9952435478040406E-2</v>
      </c>
      <c r="CT21" s="73">
        <v>0.35602563036643398</v>
      </c>
      <c r="CV21" s="73">
        <v>45</v>
      </c>
      <c r="CW21" s="73">
        <v>175</v>
      </c>
      <c r="CX21" s="73">
        <v>4.4458380771926098E-2</v>
      </c>
      <c r="CY21" s="73">
        <v>-8.7520321926182601E-2</v>
      </c>
      <c r="CZ21" s="73">
        <v>0.50797780210890597</v>
      </c>
      <c r="DB21" s="75">
        <v>45</v>
      </c>
      <c r="DC21" s="22">
        <v>6.59206428449267E-2</v>
      </c>
      <c r="DD21" s="22">
        <v>-9.6693774392655099E-2</v>
      </c>
      <c r="DE21" s="23">
        <v>0.68174650600808495</v>
      </c>
      <c r="DF21" s="75">
        <v>175</v>
      </c>
      <c r="DH21" s="73">
        <v>60</v>
      </c>
      <c r="DI21" s="73">
        <v>175</v>
      </c>
      <c r="DJ21" s="73">
        <v>-1.56788320287721E-3</v>
      </c>
      <c r="DK21" s="73">
        <v>-9.8136810548713302E-2</v>
      </c>
      <c r="DL21" s="73">
        <v>-1.597650457673E-2</v>
      </c>
      <c r="DN21" s="73">
        <v>60</v>
      </c>
      <c r="DO21" s="73">
        <v>175</v>
      </c>
      <c r="DP21" s="73">
        <v>-1.56788320287721E-3</v>
      </c>
      <c r="DQ21" s="73">
        <v>-9.8136810548713302E-2</v>
      </c>
      <c r="DR21" s="73">
        <v>-1.597650457673E-2</v>
      </c>
      <c r="DT21" s="75">
        <v>45</v>
      </c>
      <c r="DU21" s="22">
        <v>3.5022514879018703E-2</v>
      </c>
      <c r="DV21" s="22">
        <v>-0.12617273079866201</v>
      </c>
      <c r="DW21" s="23">
        <v>0.27757594416265102</v>
      </c>
      <c r="DX21" s="75">
        <v>175</v>
      </c>
      <c r="DZ21" s="84">
        <v>80</v>
      </c>
      <c r="EA21" s="85">
        <f>AVERAGEIF(Table18[Delta],$DZ21,Table18[XIRR])</f>
        <v>2.1133964476816496E-3</v>
      </c>
      <c r="EB21" s="85">
        <f>AVERAGEIF(Table18[Delta],$DZ21,Table18[DD])</f>
        <v>-7.5258753805463471E-2</v>
      </c>
      <c r="EC21" s="86">
        <f>AVERAGEIF(Table18[Delta],$DZ21,Table18[CAR/MDD])</f>
        <v>0.23252463972816276</v>
      </c>
      <c r="ED21" s="85" t="e">
        <f>AVERAGEIF(Table15[Delta],$DZ21,Table15[XIRR])</f>
        <v>#DIV/0!</v>
      </c>
      <c r="EE21" s="85" t="e">
        <f>AVERAGEIF(Table15[Delta],$DZ21,Table15[DD])</f>
        <v>#DIV/0!</v>
      </c>
      <c r="EF21" s="86" t="e">
        <f>AVERAGEIF(Table15[Delta],$DZ21,Table15[CAR/MDD])</f>
        <v>#DIV/0!</v>
      </c>
      <c r="EG21" s="57" t="e">
        <f>AVERAGEIF(Table22[Delta],$DZ21,Table22[XIRR])</f>
        <v>#DIV/0!</v>
      </c>
      <c r="EH21" s="57" t="e">
        <f>AVERAGEIF(Table22[Delta],$DZ21,Table22[DD])</f>
        <v>#DIV/0!</v>
      </c>
      <c r="EI21" s="57" t="e">
        <f>AVERAGEIF(Table22[Delta],$DZ21,Table22[CAR/MDD])</f>
        <v>#DIV/0!</v>
      </c>
      <c r="EJ21" s="85" t="e">
        <f>AVERAGEIF(Table14[Delta],$DZ21,Table14[XIRR])</f>
        <v>#DIV/0!</v>
      </c>
      <c r="EK21" s="85" t="e">
        <f>AVERAGEIF(Table14[Delta],$DZ21,Table14[DD])</f>
        <v>#DIV/0!</v>
      </c>
      <c r="EL21" s="86" t="e">
        <f>AVERAGEIF(Table14[Delta],$DZ21,Table14[CAR/MDD])</f>
        <v>#DIV/0!</v>
      </c>
      <c r="EM21" s="85" t="e">
        <f>AVERAGEIF(Table11[Delta],$DZ21,Table11[XIRR])</f>
        <v>#DIV/0!</v>
      </c>
      <c r="EN21" s="85" t="e">
        <f>AVERAGEIF(Table11[Delta],$DZ21,Table11[DD])</f>
        <v>#DIV/0!</v>
      </c>
      <c r="EO21" s="86" t="e">
        <f>AVERAGEIF(Table11[Delta],$DZ21,Table11[CAR/MDD])</f>
        <v>#DIV/0!</v>
      </c>
      <c r="EP21" s="58" t="e">
        <f>AVERAGEIF(Table23[Delta],$DZ21,Table23[XIRR])</f>
        <v>#DIV/0!</v>
      </c>
      <c r="EQ21" s="58" t="e">
        <f>AVERAGEIF(Table23[Delta],$DZ21,Table23[DD])</f>
        <v>#DIV/0!</v>
      </c>
      <c r="ER21" s="86" t="e">
        <f>AVERAGEIF(Table23[Delta],$DZ21,Table23[CAR/MDD])</f>
        <v>#DIV/0!</v>
      </c>
    </row>
    <row r="22" spans="1:148" x14ac:dyDescent="0.3">
      <c r="A22">
        <v>15</v>
      </c>
      <c r="B22">
        <v>1</v>
      </c>
      <c r="C22">
        <v>175</v>
      </c>
      <c r="D22" s="1">
        <v>9.1182521357385596E-3</v>
      </c>
      <c r="E22" s="1">
        <v>-5.1069306639836103E-2</v>
      </c>
      <c r="F22" s="2">
        <v>0.17854662096833601</v>
      </c>
      <c r="I22" s="5">
        <v>15</v>
      </c>
      <c r="J22" s="5">
        <v>1</v>
      </c>
      <c r="K22" s="5">
        <v>175</v>
      </c>
      <c r="L22" s="6">
        <v>-2.0999920193311001E-2</v>
      </c>
      <c r="M22" s="6">
        <v>-0.110518634380634</v>
      </c>
      <c r="N22" s="13">
        <v>-0.19001248351464101</v>
      </c>
      <c r="O22" s="10"/>
      <c r="Q22" s="21">
        <v>20</v>
      </c>
      <c r="R22" s="21">
        <v>100</v>
      </c>
      <c r="S22" s="22">
        <v>4.8665054681257598E-2</v>
      </c>
      <c r="T22" s="22">
        <v>-3.6323592913006401E-2</v>
      </c>
      <c r="U22" s="23">
        <v>1.3397643453886401</v>
      </c>
      <c r="V22" s="21"/>
      <c r="W22" s="21">
        <v>20</v>
      </c>
      <c r="X22" s="21">
        <v>100</v>
      </c>
      <c r="Y22" s="22">
        <v>3.10093714001031E-3</v>
      </c>
      <c r="Z22" s="22">
        <v>-7.2373573007374598E-2</v>
      </c>
      <c r="AA22" s="23">
        <v>4.2846262954218499E-2</v>
      </c>
      <c r="AB22" s="21"/>
      <c r="AC22" s="21">
        <v>20</v>
      </c>
      <c r="AD22" s="21">
        <v>100</v>
      </c>
      <c r="AE22" s="22">
        <v>5.1483841008772402E-2</v>
      </c>
      <c r="AF22" s="22">
        <v>-8.6627005195342693E-2</v>
      </c>
      <c r="AG22" s="23">
        <v>0.59431629770274297</v>
      </c>
      <c r="AJ22" s="21">
        <v>95</v>
      </c>
      <c r="AK22" s="21">
        <v>0</v>
      </c>
      <c r="AL22" s="21">
        <v>200</v>
      </c>
      <c r="AM22" s="21">
        <v>5.5041000353596797E-2</v>
      </c>
      <c r="AN22" s="21">
        <v>-2.5447396279679398E-2</v>
      </c>
      <c r="AO22" s="21">
        <v>2.1629324960663601</v>
      </c>
      <c r="AP22" s="21">
        <v>55</v>
      </c>
      <c r="AQ22" s="21">
        <v>0</v>
      </c>
      <c r="AR22" s="21">
        <v>150</v>
      </c>
      <c r="AS22" s="21">
        <v>2.7014940178246901E-2</v>
      </c>
      <c r="AT22" s="21">
        <v>-4.9594375141094701E-2</v>
      </c>
      <c r="AU22" s="21">
        <v>0.54471782538624702</v>
      </c>
      <c r="AV22" s="21">
        <v>20</v>
      </c>
      <c r="AW22" s="21">
        <v>0</v>
      </c>
      <c r="AX22" s="21">
        <v>100</v>
      </c>
      <c r="AY22" s="21">
        <v>4.4308535674843497E-2</v>
      </c>
      <c r="AZ22" s="21">
        <v>-7.8153865578607401E-2</v>
      </c>
      <c r="BA22" s="21">
        <v>0.56693978406324397</v>
      </c>
      <c r="BD22" s="73">
        <v>45</v>
      </c>
      <c r="BE22" s="73">
        <v>200</v>
      </c>
      <c r="BF22" s="73">
        <v>7.8927481788296797E-2</v>
      </c>
      <c r="BG22" s="73">
        <v>-5.4510247673441398E-2</v>
      </c>
      <c r="BH22" s="73">
        <v>1.4479384181325501</v>
      </c>
      <c r="BI22" s="73"/>
      <c r="BJ22" s="73">
        <v>45</v>
      </c>
      <c r="BK22" s="73">
        <v>200</v>
      </c>
      <c r="BL22" s="73">
        <v>4.3812257475281197E-2</v>
      </c>
      <c r="BM22" s="73">
        <v>-0.103910194950463</v>
      </c>
      <c r="BN22" s="73">
        <v>0.42163579325558598</v>
      </c>
      <c r="BO22" s="73"/>
      <c r="BP22" s="75">
        <v>45</v>
      </c>
      <c r="BQ22" s="22">
        <v>0.112996457849284</v>
      </c>
      <c r="BR22" s="22">
        <v>-9.0841531620035498E-2</v>
      </c>
      <c r="BS22" s="23">
        <v>1.24388543251248</v>
      </c>
      <c r="BT22" s="75">
        <v>200</v>
      </c>
      <c r="BU22" s="73"/>
      <c r="BV22" s="73">
        <v>45</v>
      </c>
      <c r="BW22" s="73">
        <v>200</v>
      </c>
      <c r="BX22" s="73">
        <v>4.5616630678926601E-2</v>
      </c>
      <c r="BY22" s="73">
        <v>-5.63682722766876E-2</v>
      </c>
      <c r="BZ22" s="73">
        <v>0.80926075674298104</v>
      </c>
      <c r="CB22" s="75">
        <v>45</v>
      </c>
      <c r="CC22" s="22">
        <v>6.0418558079412897E-2</v>
      </c>
      <c r="CD22" s="22">
        <v>-0.10793682586334</v>
      </c>
      <c r="CE22" s="23">
        <v>0.55975852167368101</v>
      </c>
      <c r="CF22" s="75">
        <v>200</v>
      </c>
      <c r="CI22" s="73"/>
      <c r="CJ22" s="73">
        <v>45</v>
      </c>
      <c r="CK22" s="73">
        <v>200</v>
      </c>
      <c r="CL22" s="73">
        <v>1.7282943629274301E-2</v>
      </c>
      <c r="CM22" s="73">
        <v>-0.10671773882260401</v>
      </c>
      <c r="CN22" s="73">
        <v>0.16195005460154499</v>
      </c>
      <c r="CP22" s="73">
        <v>45</v>
      </c>
      <c r="CQ22" s="73">
        <v>200</v>
      </c>
      <c r="CR22" s="73">
        <v>2.1450588234177E-2</v>
      </c>
      <c r="CS22" s="73">
        <v>-7.0792491624864895E-2</v>
      </c>
      <c r="CT22" s="73">
        <v>0.30300654408161498</v>
      </c>
      <c r="CV22" s="73">
        <v>45</v>
      </c>
      <c r="CW22" s="73">
        <v>200</v>
      </c>
      <c r="CX22" s="73">
        <v>5.5001233146691801E-2</v>
      </c>
      <c r="CY22" s="73">
        <v>-0.116371443736561</v>
      </c>
      <c r="CZ22" s="73">
        <v>0.47263513608374802</v>
      </c>
      <c r="DB22" s="75">
        <v>45</v>
      </c>
      <c r="DC22" s="22">
        <v>7.2836377553713999E-2</v>
      </c>
      <c r="DD22" s="22">
        <v>-0.104864853548977</v>
      </c>
      <c r="DE22" s="23">
        <v>0.69457377842706303</v>
      </c>
      <c r="DF22" s="75">
        <v>200</v>
      </c>
      <c r="DH22" s="73">
        <v>60</v>
      </c>
      <c r="DI22" s="73">
        <v>200</v>
      </c>
      <c r="DJ22" s="73">
        <v>-2.0817857367610999E-2</v>
      </c>
      <c r="DK22" s="73">
        <v>-0.14338720710115599</v>
      </c>
      <c r="DL22" s="73">
        <v>-0.14518629512690401</v>
      </c>
      <c r="DN22" s="73">
        <v>60</v>
      </c>
      <c r="DO22" s="73">
        <v>200</v>
      </c>
      <c r="DP22" s="73">
        <v>-2.0817857367610999E-2</v>
      </c>
      <c r="DQ22" s="73">
        <v>-0.14338720710115599</v>
      </c>
      <c r="DR22" s="73">
        <v>-0.14518629512690401</v>
      </c>
      <c r="DT22" s="75">
        <v>45</v>
      </c>
      <c r="DU22" s="22">
        <v>3.7495496878035502E-2</v>
      </c>
      <c r="DV22" s="22">
        <v>-0.12743416949411601</v>
      </c>
      <c r="DW22" s="23">
        <v>0.29423424680275101</v>
      </c>
      <c r="DX22" s="75">
        <v>200</v>
      </c>
      <c r="DZ22" s="84">
        <v>85</v>
      </c>
      <c r="EA22" s="85" t="e">
        <f>AVERAGEIF(Table18[Delta],$DZ22,Table18[XIRR])</f>
        <v>#DIV/0!</v>
      </c>
      <c r="EB22" s="85" t="e">
        <f>AVERAGEIF(Table18[Delta],$DZ22,Table18[DD])</f>
        <v>#DIV/0!</v>
      </c>
      <c r="EC22" s="86" t="e">
        <f>AVERAGEIF(Table18[Delta],$DZ22,Table18[CAR/MDD])</f>
        <v>#DIV/0!</v>
      </c>
      <c r="ED22" s="85" t="e">
        <f>AVERAGEIF(Table15[Delta],$DZ22,Table15[XIRR])</f>
        <v>#DIV/0!</v>
      </c>
      <c r="EE22" s="85" t="e">
        <f>AVERAGEIF(Table15[Delta],$DZ22,Table15[DD])</f>
        <v>#DIV/0!</v>
      </c>
      <c r="EF22" s="86" t="e">
        <f>AVERAGEIF(Table15[Delta],$DZ22,Table15[CAR/MDD])</f>
        <v>#DIV/0!</v>
      </c>
      <c r="EG22" s="57" t="e">
        <f>AVERAGEIF(Table22[Delta],$DZ22,Table22[XIRR])</f>
        <v>#DIV/0!</v>
      </c>
      <c r="EH22" s="57" t="e">
        <f>AVERAGEIF(Table22[Delta],$DZ22,Table22[DD])</f>
        <v>#DIV/0!</v>
      </c>
      <c r="EI22" s="57" t="e">
        <f>AVERAGEIF(Table22[Delta],$DZ22,Table22[CAR/MDD])</f>
        <v>#DIV/0!</v>
      </c>
      <c r="EJ22" s="85" t="e">
        <f>AVERAGEIF(Table14[Delta],$DZ22,Table14[XIRR])</f>
        <v>#DIV/0!</v>
      </c>
      <c r="EK22" s="85" t="e">
        <f>AVERAGEIF(Table14[Delta],$DZ22,Table14[DD])</f>
        <v>#DIV/0!</v>
      </c>
      <c r="EL22" s="86" t="e">
        <f>AVERAGEIF(Table14[Delta],$DZ22,Table14[CAR/MDD])</f>
        <v>#DIV/0!</v>
      </c>
      <c r="EM22" s="85" t="e">
        <f>AVERAGEIF(Table11[Delta],$DZ22,Table11[XIRR])</f>
        <v>#DIV/0!</v>
      </c>
      <c r="EN22" s="85" t="e">
        <f>AVERAGEIF(Table11[Delta],$DZ22,Table11[DD])</f>
        <v>#DIV/0!</v>
      </c>
      <c r="EO22" s="86" t="e">
        <f>AVERAGEIF(Table11[Delta],$DZ22,Table11[CAR/MDD])</f>
        <v>#DIV/0!</v>
      </c>
      <c r="EP22" s="58" t="e">
        <f>AVERAGEIF(Table23[Delta],$DZ22,Table23[XIRR])</f>
        <v>#DIV/0!</v>
      </c>
      <c r="EQ22" s="58" t="e">
        <f>AVERAGEIF(Table23[Delta],$DZ22,Table23[DD])</f>
        <v>#DIV/0!</v>
      </c>
      <c r="ER22" s="86" t="e">
        <f>AVERAGEIF(Table23[Delta],$DZ22,Table23[CAR/MDD])</f>
        <v>#DIV/0!</v>
      </c>
    </row>
    <row r="23" spans="1:148" x14ac:dyDescent="0.3">
      <c r="A23">
        <v>15</v>
      </c>
      <c r="B23">
        <v>1</v>
      </c>
      <c r="C23">
        <v>200</v>
      </c>
      <c r="D23" s="1">
        <v>1.06177718826808E-2</v>
      </c>
      <c r="E23" s="1">
        <v>-5.5476738288284901E-2</v>
      </c>
      <c r="F23" s="2">
        <v>0.19139142296912801</v>
      </c>
      <c r="I23" s="7">
        <v>15</v>
      </c>
      <c r="J23" s="7">
        <v>1</v>
      </c>
      <c r="K23" s="7">
        <v>200</v>
      </c>
      <c r="L23" s="8">
        <v>-2.5800384520144101E-2</v>
      </c>
      <c r="M23" s="8">
        <v>-0.151435859267184</v>
      </c>
      <c r="N23" s="11">
        <v>-0.17037169825558501</v>
      </c>
      <c r="O23" s="12"/>
      <c r="Q23" s="21">
        <v>20</v>
      </c>
      <c r="R23" s="21">
        <v>125</v>
      </c>
      <c r="S23" s="22">
        <v>5.5412158428611802E-2</v>
      </c>
      <c r="T23" s="22">
        <v>-3.4788577704558003E-2</v>
      </c>
      <c r="U23" s="23">
        <v>1.5928262114996301</v>
      </c>
      <c r="V23" s="21"/>
      <c r="W23" s="21">
        <v>20</v>
      </c>
      <c r="X23" s="21">
        <v>125</v>
      </c>
      <c r="Y23" s="22">
        <v>1.6457666800025202E-2</v>
      </c>
      <c r="Z23" s="22">
        <v>-6.4310555128000296E-2</v>
      </c>
      <c r="AA23" s="23">
        <v>0.25590926353020399</v>
      </c>
      <c r="AB23" s="21"/>
      <c r="AC23" s="21">
        <v>20</v>
      </c>
      <c r="AD23" s="21">
        <v>125</v>
      </c>
      <c r="AE23" s="22">
        <v>6.9346185961304097E-2</v>
      </c>
      <c r="AF23" s="22">
        <v>-6.7028354116482197E-2</v>
      </c>
      <c r="AG23" s="23">
        <v>1.03457987109147</v>
      </c>
      <c r="AJ23" s="21">
        <v>45</v>
      </c>
      <c r="AK23" s="21">
        <v>0</v>
      </c>
      <c r="AL23" s="21">
        <v>125</v>
      </c>
      <c r="AM23" s="21">
        <v>7.8916410180159102E-2</v>
      </c>
      <c r="AN23" s="21">
        <v>-3.6501494641092001E-2</v>
      </c>
      <c r="AO23" s="21">
        <v>2.1620048975013102</v>
      </c>
      <c r="AP23" s="21">
        <v>55</v>
      </c>
      <c r="AQ23" s="21">
        <v>0</v>
      </c>
      <c r="AR23" s="21">
        <v>125</v>
      </c>
      <c r="AS23" s="21">
        <v>2.4828514640743499E-2</v>
      </c>
      <c r="AT23" s="21">
        <v>-4.62914284663885E-2</v>
      </c>
      <c r="AU23" s="21">
        <v>0.53635231107139103</v>
      </c>
      <c r="AV23" s="21">
        <v>25</v>
      </c>
      <c r="AW23" s="21">
        <v>0</v>
      </c>
      <c r="AX23" s="21">
        <v>200</v>
      </c>
      <c r="AY23" s="21">
        <v>8.2918839678859199E-2</v>
      </c>
      <c r="AZ23" s="21">
        <v>-5.4327028637746598E-2</v>
      </c>
      <c r="BA23" s="21">
        <v>1.52629072043978</v>
      </c>
      <c r="BD23" s="73">
        <v>40</v>
      </c>
      <c r="BE23" s="73">
        <v>100</v>
      </c>
      <c r="BF23" s="73">
        <v>6.1544940643644602E-2</v>
      </c>
      <c r="BG23" s="73">
        <v>-6.8026617763453007E-2</v>
      </c>
      <c r="BH23" s="73">
        <v>0.90471851559125005</v>
      </c>
      <c r="BI23" s="73"/>
      <c r="BJ23" s="73">
        <v>40</v>
      </c>
      <c r="BK23" s="73">
        <v>100</v>
      </c>
      <c r="BL23" s="73">
        <v>2.24699843005892E-3</v>
      </c>
      <c r="BM23" s="73">
        <v>-9.2641652103475594E-2</v>
      </c>
      <c r="BN23" s="73">
        <v>2.4254731851599001E-2</v>
      </c>
      <c r="BO23" s="73"/>
      <c r="BP23" s="75">
        <v>40</v>
      </c>
      <c r="BQ23" s="22">
        <v>6.3358973736551E-2</v>
      </c>
      <c r="BR23" s="22">
        <v>-0.104937657282844</v>
      </c>
      <c r="BS23" s="23">
        <v>0.60377728431440103</v>
      </c>
      <c r="BT23" s="75">
        <v>100</v>
      </c>
      <c r="BU23" s="73"/>
      <c r="BV23" s="73">
        <v>40</v>
      </c>
      <c r="BW23" s="73">
        <v>100</v>
      </c>
      <c r="BX23" s="73">
        <v>4.7261947405250797E-2</v>
      </c>
      <c r="BY23" s="73">
        <v>-6.8873639194993896E-2</v>
      </c>
      <c r="BZ23" s="73">
        <v>0.68621243131125398</v>
      </c>
      <c r="CB23" s="75">
        <v>40</v>
      </c>
      <c r="CC23" s="22">
        <v>4.15699030670739E-2</v>
      </c>
      <c r="CD23" s="22">
        <v>-0.12739765012783999</v>
      </c>
      <c r="CE23" s="23">
        <v>0.32630039114033599</v>
      </c>
      <c r="CF23" s="75">
        <v>100</v>
      </c>
      <c r="CI23" s="73"/>
      <c r="CJ23" s="73">
        <v>40</v>
      </c>
      <c r="CK23" s="73">
        <v>100</v>
      </c>
      <c r="CL23" s="73">
        <v>-6.7372979097460404E-3</v>
      </c>
      <c r="CM23" s="73">
        <v>-0.102772995686862</v>
      </c>
      <c r="CN23" s="73">
        <v>-6.5555137949601203E-2</v>
      </c>
      <c r="CP23" s="73">
        <v>40</v>
      </c>
      <c r="CQ23" s="73">
        <v>100</v>
      </c>
      <c r="CR23" s="73">
        <v>2.1843877129541299E-2</v>
      </c>
      <c r="CS23" s="73">
        <v>-4.8153016312795498E-2</v>
      </c>
      <c r="CT23" s="73">
        <v>0.45363465888920501</v>
      </c>
      <c r="CV23" s="73">
        <v>40</v>
      </c>
      <c r="CW23" s="73">
        <v>100</v>
      </c>
      <c r="CX23" s="73">
        <v>5.4071705714713904E-3</v>
      </c>
      <c r="CY23" s="73">
        <v>-8.7520692541099204E-2</v>
      </c>
      <c r="CZ23" s="73">
        <v>6.17816246018872E-2</v>
      </c>
      <c r="DB23" s="75">
        <v>40</v>
      </c>
      <c r="DC23" s="22">
        <v>2.6850928169215402E-2</v>
      </c>
      <c r="DD23" s="22">
        <v>-0.106208145789878</v>
      </c>
      <c r="DE23" s="23">
        <v>0.25281420713564901</v>
      </c>
      <c r="DF23" s="75">
        <v>100</v>
      </c>
      <c r="DH23" s="73">
        <v>65</v>
      </c>
      <c r="DI23" s="73">
        <v>100</v>
      </c>
      <c r="DJ23" s="73">
        <v>4.3520354481420699E-2</v>
      </c>
      <c r="DK23" s="73">
        <v>-6.4391093860857201E-2</v>
      </c>
      <c r="DL23" s="73">
        <v>0.675875371452206</v>
      </c>
      <c r="DN23" s="73">
        <v>65</v>
      </c>
      <c r="DO23" s="73">
        <v>100</v>
      </c>
      <c r="DP23" s="73">
        <v>4.3520354481420699E-2</v>
      </c>
      <c r="DQ23" s="73">
        <v>-6.4391093860857201E-2</v>
      </c>
      <c r="DR23" s="73">
        <v>0.675875371452206</v>
      </c>
      <c r="DT23" s="75">
        <v>40</v>
      </c>
      <c r="DU23" s="22">
        <v>-9.2725837230043604E-3</v>
      </c>
      <c r="DV23" s="22">
        <v>-0.18117553082725099</v>
      </c>
      <c r="DW23" s="23">
        <v>-5.1180110695222103E-2</v>
      </c>
      <c r="DX23" s="75">
        <v>100</v>
      </c>
      <c r="DZ23" s="84">
        <v>90</v>
      </c>
      <c r="EA23" s="85" t="e">
        <f>AVERAGEIF(Table18[Delta],$DZ23,Table18[XIRR])</f>
        <v>#DIV/0!</v>
      </c>
      <c r="EB23" s="85" t="e">
        <f>AVERAGEIF(Table18[Delta],$DZ23,Table18[DD])</f>
        <v>#DIV/0!</v>
      </c>
      <c r="EC23" s="86" t="e">
        <f>AVERAGEIF(Table18[Delta],$DZ23,Table18[CAR/MDD])</f>
        <v>#DIV/0!</v>
      </c>
      <c r="ED23" s="85" t="e">
        <f>AVERAGEIF(Table15[Delta],$DZ23,Table15[XIRR])</f>
        <v>#DIV/0!</v>
      </c>
      <c r="EE23" s="85" t="e">
        <f>AVERAGEIF(Table15[Delta],$DZ23,Table15[DD])</f>
        <v>#DIV/0!</v>
      </c>
      <c r="EF23" s="86" t="e">
        <f>AVERAGEIF(Table15[Delta],$DZ23,Table15[CAR/MDD])</f>
        <v>#DIV/0!</v>
      </c>
      <c r="EG23" s="57" t="e">
        <f>AVERAGEIF(Table22[Delta],$DZ23,Table22[XIRR])</f>
        <v>#DIV/0!</v>
      </c>
      <c r="EH23" s="57" t="e">
        <f>AVERAGEIF(Table22[Delta],$DZ23,Table22[DD])</f>
        <v>#DIV/0!</v>
      </c>
      <c r="EI23" s="57" t="e">
        <f>AVERAGEIF(Table22[Delta],$DZ23,Table22[CAR/MDD])</f>
        <v>#DIV/0!</v>
      </c>
      <c r="EJ23" s="85" t="e">
        <f>AVERAGEIF(Table14[Delta],$DZ23,Table14[XIRR])</f>
        <v>#DIV/0!</v>
      </c>
      <c r="EK23" s="85" t="e">
        <f>AVERAGEIF(Table14[Delta],$DZ23,Table14[DD])</f>
        <v>#DIV/0!</v>
      </c>
      <c r="EL23" s="86" t="e">
        <f>AVERAGEIF(Table14[Delta],$DZ23,Table14[CAR/MDD])</f>
        <v>#DIV/0!</v>
      </c>
      <c r="EM23" s="85" t="e">
        <f>AVERAGEIF(Table11[Delta],$DZ23,Table11[XIRR])</f>
        <v>#DIV/0!</v>
      </c>
      <c r="EN23" s="85" t="e">
        <f>AVERAGEIF(Table11[Delta],$DZ23,Table11[DD])</f>
        <v>#DIV/0!</v>
      </c>
      <c r="EO23" s="86" t="e">
        <f>AVERAGEIF(Table11[Delta],$DZ23,Table11[CAR/MDD])</f>
        <v>#DIV/0!</v>
      </c>
      <c r="EP23" s="58" t="e">
        <f>AVERAGEIF(Table23[Delta],$DZ23,Table23[XIRR])</f>
        <v>#DIV/0!</v>
      </c>
      <c r="EQ23" s="58" t="e">
        <f>AVERAGEIF(Table23[Delta],$DZ23,Table23[DD])</f>
        <v>#DIV/0!</v>
      </c>
      <c r="ER23" s="86" t="e">
        <f>AVERAGEIF(Table23[Delta],$DZ23,Table23[CAR/MDD])</f>
        <v>#DIV/0!</v>
      </c>
    </row>
    <row r="24" spans="1:148" x14ac:dyDescent="0.3">
      <c r="A24">
        <v>15</v>
      </c>
      <c r="B24">
        <v>2</v>
      </c>
      <c r="C24">
        <v>100</v>
      </c>
      <c r="D24" s="1">
        <v>-9.9776782624767107E-3</v>
      </c>
      <c r="E24" s="1">
        <v>-8.3307024163368396E-2</v>
      </c>
      <c r="F24" s="2">
        <v>-0.11976995172592</v>
      </c>
      <c r="I24" s="5">
        <v>15</v>
      </c>
      <c r="J24" s="5">
        <v>2</v>
      </c>
      <c r="K24" s="5">
        <v>100</v>
      </c>
      <c r="L24" s="6">
        <v>1.6926252485974999E-2</v>
      </c>
      <c r="M24" s="6">
        <v>-3.4245231815195301E-2</v>
      </c>
      <c r="N24" s="13">
        <v>0.49426596313663901</v>
      </c>
      <c r="O24" s="10"/>
      <c r="Q24" s="21">
        <v>20</v>
      </c>
      <c r="R24" s="21">
        <v>150</v>
      </c>
      <c r="S24" s="22">
        <v>5.7663911139466902E-2</v>
      </c>
      <c r="T24" s="22">
        <v>-3.5545892497770501E-2</v>
      </c>
      <c r="U24" s="23">
        <v>1.6222383822008</v>
      </c>
      <c r="V24" s="21"/>
      <c r="W24" s="21">
        <v>20</v>
      </c>
      <c r="X24" s="21">
        <v>150</v>
      </c>
      <c r="Y24" s="22">
        <v>2.6602580197368001E-2</v>
      </c>
      <c r="Z24" s="22">
        <v>-7.4823920277548001E-2</v>
      </c>
      <c r="AA24" s="23">
        <v>0.35553577116368301</v>
      </c>
      <c r="AB24" s="21"/>
      <c r="AC24" s="21">
        <v>20</v>
      </c>
      <c r="AD24" s="21">
        <v>150</v>
      </c>
      <c r="AE24" s="22">
        <v>8.0030526057229101E-2</v>
      </c>
      <c r="AF24" s="22">
        <v>-6.2787421646157304E-2</v>
      </c>
      <c r="AG24" s="23">
        <v>1.27462673189936</v>
      </c>
      <c r="AJ24" s="21">
        <v>90</v>
      </c>
      <c r="AK24" s="21">
        <v>0</v>
      </c>
      <c r="AL24" s="21">
        <v>200</v>
      </c>
      <c r="AM24" s="21">
        <v>5.5646507252719302E-2</v>
      </c>
      <c r="AN24" s="21">
        <v>-2.6616630517287E-2</v>
      </c>
      <c r="AO24" s="21">
        <v>2.0906668564444302</v>
      </c>
      <c r="AP24" s="21">
        <v>35</v>
      </c>
      <c r="AQ24" s="21">
        <v>0</v>
      </c>
      <c r="AR24" s="21">
        <v>200</v>
      </c>
      <c r="AS24" s="21">
        <v>3.5247180708196699E-2</v>
      </c>
      <c r="AT24" s="21">
        <v>-7.2964678009907399E-2</v>
      </c>
      <c r="AU24" s="21">
        <v>0.48307183242021201</v>
      </c>
      <c r="AV24" s="21">
        <v>25</v>
      </c>
      <c r="AW24" s="21">
        <v>0</v>
      </c>
      <c r="AX24" s="21">
        <v>150</v>
      </c>
      <c r="AY24" s="21">
        <v>7.6128699098986605E-2</v>
      </c>
      <c r="AZ24" s="21">
        <v>-5.1125191886860197E-2</v>
      </c>
      <c r="BA24" s="21">
        <v>1.4890643201390601</v>
      </c>
      <c r="BD24" s="73">
        <v>40</v>
      </c>
      <c r="BE24" s="73">
        <v>125</v>
      </c>
      <c r="BF24" s="73">
        <v>6.8311184758241994E-2</v>
      </c>
      <c r="BG24" s="73">
        <v>-5.7654163793596197E-2</v>
      </c>
      <c r="BH24" s="73">
        <v>1.1848439082873199</v>
      </c>
      <c r="BI24" s="73"/>
      <c r="BJ24" s="73">
        <v>40</v>
      </c>
      <c r="BK24" s="73">
        <v>125</v>
      </c>
      <c r="BL24" s="73">
        <v>1.6520781805912901E-2</v>
      </c>
      <c r="BM24" s="73">
        <v>-7.8600369083579799E-2</v>
      </c>
      <c r="BN24" s="73">
        <v>0.21018707670883299</v>
      </c>
      <c r="BO24" s="73"/>
      <c r="BP24" s="75">
        <v>40</v>
      </c>
      <c r="BQ24" s="22">
        <v>8.1434011530286801E-2</v>
      </c>
      <c r="BR24" s="22">
        <v>-9.3054144987575402E-2</v>
      </c>
      <c r="BS24" s="23">
        <v>0.87512503114353202</v>
      </c>
      <c r="BT24" s="75">
        <v>125</v>
      </c>
      <c r="BU24" s="73"/>
      <c r="BV24" s="73">
        <v>40</v>
      </c>
      <c r="BW24" s="73">
        <v>125</v>
      </c>
      <c r="BX24" s="73">
        <v>4.8573062762179299E-2</v>
      </c>
      <c r="BY24" s="73">
        <v>-6.21226340743418E-2</v>
      </c>
      <c r="BZ24" s="73">
        <v>0.78188994214334495</v>
      </c>
      <c r="CB24" s="75">
        <v>40</v>
      </c>
      <c r="CC24" s="22">
        <v>4.27442906639557E-2</v>
      </c>
      <c r="CD24" s="22">
        <v>-0.11738114466053701</v>
      </c>
      <c r="CE24" s="23">
        <v>0.36414954708075797</v>
      </c>
      <c r="CF24" s="75">
        <v>125</v>
      </c>
      <c r="CI24" s="73"/>
      <c r="CJ24" s="73">
        <v>40</v>
      </c>
      <c r="CK24" s="73">
        <v>125</v>
      </c>
      <c r="CL24" s="73">
        <v>-6.9311556450146802E-3</v>
      </c>
      <c r="CM24" s="73">
        <v>-9.2723569848071202E-2</v>
      </c>
      <c r="CN24" s="73">
        <v>-7.4750741978242094E-2</v>
      </c>
      <c r="CP24" s="73">
        <v>40</v>
      </c>
      <c r="CQ24" s="73">
        <v>125</v>
      </c>
      <c r="CR24" s="73">
        <v>1.9506495892321899E-2</v>
      </c>
      <c r="CS24" s="73">
        <v>-3.2203039387987097E-2</v>
      </c>
      <c r="CT24" s="73">
        <v>0.60573462204311501</v>
      </c>
      <c r="CV24" s="73">
        <v>40</v>
      </c>
      <c r="CW24" s="73">
        <v>125</v>
      </c>
      <c r="CX24" s="73">
        <v>1.8373919851493E-2</v>
      </c>
      <c r="CY24" s="73">
        <v>-9.3460251811661704E-2</v>
      </c>
      <c r="CZ24" s="73">
        <v>0.19659608759154101</v>
      </c>
      <c r="DB24" s="75">
        <v>40</v>
      </c>
      <c r="DC24" s="22">
        <v>3.6692771175944501E-2</v>
      </c>
      <c r="DD24" s="22">
        <v>-9.8639400560938603E-2</v>
      </c>
      <c r="DE24" s="23">
        <v>0.37198899189655998</v>
      </c>
      <c r="DF24" s="75">
        <v>125</v>
      </c>
      <c r="DH24" s="73">
        <v>65</v>
      </c>
      <c r="DI24" s="73">
        <v>125</v>
      </c>
      <c r="DJ24" s="73">
        <v>2.9812681016394199E-2</v>
      </c>
      <c r="DK24" s="73">
        <v>-5.2504066112404497E-2</v>
      </c>
      <c r="DL24" s="73">
        <v>0.56781661352797097</v>
      </c>
      <c r="DN24" s="73">
        <v>65</v>
      </c>
      <c r="DO24" s="73">
        <v>125</v>
      </c>
      <c r="DP24" s="73">
        <v>2.9812681016394199E-2</v>
      </c>
      <c r="DQ24" s="73">
        <v>-5.2504066112404497E-2</v>
      </c>
      <c r="DR24" s="73">
        <v>0.56781661352797097</v>
      </c>
      <c r="DT24" s="75">
        <v>40</v>
      </c>
      <c r="DU24" s="22">
        <v>-1.35496689185475E-3</v>
      </c>
      <c r="DV24" s="22">
        <v>-0.16937465274487101</v>
      </c>
      <c r="DW24" s="23">
        <v>-7.9998209289068103E-3</v>
      </c>
      <c r="DX24" s="75">
        <v>125</v>
      </c>
      <c r="DZ24" s="84">
        <v>95</v>
      </c>
      <c r="EA24" s="85" t="e">
        <f>AVERAGEIF(Table18[Delta],$DZ24,Table18[XIRR])</f>
        <v>#DIV/0!</v>
      </c>
      <c r="EB24" s="85" t="e">
        <f>AVERAGEIF(Table18[Delta],$DZ24,Table18[DD])</f>
        <v>#DIV/0!</v>
      </c>
      <c r="EC24" s="86" t="e">
        <f>AVERAGEIF(Table18[Delta],$DZ24,Table18[CAR/MDD])</f>
        <v>#DIV/0!</v>
      </c>
      <c r="ED24" s="85" t="e">
        <f>AVERAGEIF(Table15[Delta],$DZ24,Table15[XIRR])</f>
        <v>#DIV/0!</v>
      </c>
      <c r="EE24" s="85" t="e">
        <f>AVERAGEIF(Table15[Delta],$DZ24,Table15[DD])</f>
        <v>#DIV/0!</v>
      </c>
      <c r="EF24" s="86" t="e">
        <f>AVERAGEIF(Table15[Delta],$DZ24,Table15[CAR/MDD])</f>
        <v>#DIV/0!</v>
      </c>
      <c r="EG24" s="57" t="e">
        <f>AVERAGEIF(Table22[Delta],$DZ24,Table22[XIRR])</f>
        <v>#DIV/0!</v>
      </c>
      <c r="EH24" s="57" t="e">
        <f>AVERAGEIF(Table22[Delta],$DZ24,Table22[DD])</f>
        <v>#DIV/0!</v>
      </c>
      <c r="EI24" s="57" t="e">
        <f>AVERAGEIF(Table22[Delta],$DZ24,Table22[CAR/MDD])</f>
        <v>#DIV/0!</v>
      </c>
      <c r="EJ24" s="85" t="e">
        <f>AVERAGEIF(Table14[Delta],$DZ24,Table14[XIRR])</f>
        <v>#DIV/0!</v>
      </c>
      <c r="EK24" s="85" t="e">
        <f>AVERAGEIF(Table14[Delta],$DZ24,Table14[DD])</f>
        <v>#DIV/0!</v>
      </c>
      <c r="EL24" s="86" t="e">
        <f>AVERAGEIF(Table14[Delta],$DZ24,Table14[CAR/MDD])</f>
        <v>#DIV/0!</v>
      </c>
      <c r="EM24" s="85" t="e">
        <f>AVERAGEIF(Table11[Delta],$DZ24,Table11[XIRR])</f>
        <v>#DIV/0!</v>
      </c>
      <c r="EN24" s="85" t="e">
        <f>AVERAGEIF(Table11[Delta],$DZ24,Table11[DD])</f>
        <v>#DIV/0!</v>
      </c>
      <c r="EO24" s="86" t="e">
        <f>AVERAGEIF(Table11[Delta],$DZ24,Table11[CAR/MDD])</f>
        <v>#DIV/0!</v>
      </c>
      <c r="EP24" s="58" t="e">
        <f>AVERAGEIF(Table23[Delta],$DZ24,Table23[XIRR])</f>
        <v>#DIV/0!</v>
      </c>
      <c r="EQ24" s="58" t="e">
        <f>AVERAGEIF(Table23[Delta],$DZ24,Table23[DD])</f>
        <v>#DIV/0!</v>
      </c>
      <c r="ER24" s="86" t="e">
        <f>AVERAGEIF(Table23[Delta],$DZ24,Table23[CAR/MDD])</f>
        <v>#DIV/0!</v>
      </c>
    </row>
    <row r="25" spans="1:148" x14ac:dyDescent="0.3">
      <c r="A25">
        <v>15</v>
      </c>
      <c r="B25">
        <v>2</v>
      </c>
      <c r="C25">
        <v>125</v>
      </c>
      <c r="D25" s="1">
        <v>-8.6080626399704999E-3</v>
      </c>
      <c r="E25" s="1">
        <v>-7.2746965899920094E-2</v>
      </c>
      <c r="F25" s="2">
        <v>-0.11832882008870001</v>
      </c>
      <c r="I25" s="7">
        <v>15</v>
      </c>
      <c r="J25" s="7">
        <v>2</v>
      </c>
      <c r="K25" s="7">
        <v>125</v>
      </c>
      <c r="L25" s="8">
        <v>1.5922120464439301E-2</v>
      </c>
      <c r="M25" s="8">
        <v>-3.5279620305565501E-2</v>
      </c>
      <c r="N25" s="11">
        <v>0.45131212656298197</v>
      </c>
      <c r="O25" s="12"/>
      <c r="Q25" s="21">
        <v>20</v>
      </c>
      <c r="R25" s="21">
        <v>175</v>
      </c>
      <c r="S25" s="22">
        <v>6.81164521099724E-2</v>
      </c>
      <c r="T25" s="22">
        <v>-3.1407828046226501E-2</v>
      </c>
      <c r="U25" s="23">
        <v>2.16877308452267</v>
      </c>
      <c r="V25" s="21"/>
      <c r="W25" s="21">
        <v>20</v>
      </c>
      <c r="X25" s="21">
        <v>175</v>
      </c>
      <c r="Y25" s="22">
        <v>3.7544603469951199E-2</v>
      </c>
      <c r="Z25" s="22">
        <v>-8.8348449708481894E-2</v>
      </c>
      <c r="AA25" s="23">
        <v>0.42496052385565197</v>
      </c>
      <c r="AB25" s="21"/>
      <c r="AC25" s="21">
        <v>20</v>
      </c>
      <c r="AD25" s="21">
        <v>175</v>
      </c>
      <c r="AE25" s="22">
        <v>9.8617810257445801E-2</v>
      </c>
      <c r="AF25" s="22">
        <v>-6.2056274668859497E-2</v>
      </c>
      <c r="AG25" s="23">
        <v>1.5891674255936801</v>
      </c>
      <c r="AJ25" s="21">
        <v>70</v>
      </c>
      <c r="AK25" s="21">
        <v>0</v>
      </c>
      <c r="AL25" s="21">
        <v>125</v>
      </c>
      <c r="AM25" s="21">
        <v>7.4569000786111894E-2</v>
      </c>
      <c r="AN25" s="21">
        <v>-3.6142136064148102E-2</v>
      </c>
      <c r="AO25" s="21">
        <v>2.0632150975736501</v>
      </c>
      <c r="AP25" s="21">
        <v>70</v>
      </c>
      <c r="AQ25" s="21">
        <v>0</v>
      </c>
      <c r="AR25" s="21">
        <v>125</v>
      </c>
      <c r="AS25" s="21">
        <v>1.8792302569947201E-2</v>
      </c>
      <c r="AT25" s="21">
        <v>-4.0879679989451898E-2</v>
      </c>
      <c r="AU25" s="21">
        <v>0.45969788840803499</v>
      </c>
      <c r="AV25" s="21">
        <v>25</v>
      </c>
      <c r="AW25" s="21">
        <v>0</v>
      </c>
      <c r="AX25" s="21">
        <v>100</v>
      </c>
      <c r="AY25" s="21">
        <v>6.2381403906468E-2</v>
      </c>
      <c r="AZ25" s="21">
        <v>-4.1912280731565901E-2</v>
      </c>
      <c r="BA25" s="21">
        <v>1.48838008377544</v>
      </c>
      <c r="BD25" s="73">
        <v>40</v>
      </c>
      <c r="BE25" s="73">
        <v>150</v>
      </c>
      <c r="BF25" s="73">
        <v>6.42477352855374E-2</v>
      </c>
      <c r="BG25" s="73">
        <v>-6.1902457522203899E-2</v>
      </c>
      <c r="BH25" s="73">
        <v>1.0378866664944899</v>
      </c>
      <c r="BI25" s="73"/>
      <c r="BJ25" s="73">
        <v>40</v>
      </c>
      <c r="BK25" s="73">
        <v>150</v>
      </c>
      <c r="BL25" s="73">
        <v>3.5165723685213202E-2</v>
      </c>
      <c r="BM25" s="73">
        <v>-6.1579831046003397E-2</v>
      </c>
      <c r="BN25" s="73">
        <v>0.57105911282774702</v>
      </c>
      <c r="BO25" s="73"/>
      <c r="BP25" s="75">
        <v>40</v>
      </c>
      <c r="BQ25" s="22">
        <v>9.2776590635371206E-2</v>
      </c>
      <c r="BR25" s="22">
        <v>-8.1784166743764403E-2</v>
      </c>
      <c r="BS25" s="23">
        <v>1.13440772620508</v>
      </c>
      <c r="BT25" s="75">
        <v>150</v>
      </c>
      <c r="BU25" s="73"/>
      <c r="BV25" s="73">
        <v>40</v>
      </c>
      <c r="BW25" s="73">
        <v>150</v>
      </c>
      <c r="BX25" s="73">
        <v>4.41815959842905E-2</v>
      </c>
      <c r="BY25" s="73">
        <v>-5.6954325550119998E-2</v>
      </c>
      <c r="BZ25" s="73">
        <v>0.77573732210050605</v>
      </c>
      <c r="CB25" s="75">
        <v>40</v>
      </c>
      <c r="CC25" s="22">
        <v>5.2314038823079299E-2</v>
      </c>
      <c r="CD25" s="22">
        <v>-0.110944142307104</v>
      </c>
      <c r="CE25" s="23">
        <v>0.47153493402354502</v>
      </c>
      <c r="CF25" s="75">
        <v>150</v>
      </c>
      <c r="CI25" s="73"/>
      <c r="CJ25" s="73">
        <v>40</v>
      </c>
      <c r="CK25" s="73">
        <v>150</v>
      </c>
      <c r="CL25" s="73">
        <v>9.4732370860663093E-3</v>
      </c>
      <c r="CM25" s="73">
        <v>-8.6123509209210594E-2</v>
      </c>
      <c r="CN25" s="73">
        <v>0.109995948528455</v>
      </c>
      <c r="CP25" s="73">
        <v>40</v>
      </c>
      <c r="CQ25" s="73">
        <v>150</v>
      </c>
      <c r="CR25" s="73">
        <v>9.5030849230032903E-3</v>
      </c>
      <c r="CS25" s="73">
        <v>-6.0907360324080999E-2</v>
      </c>
      <c r="CT25" s="73">
        <v>0.15602523032419099</v>
      </c>
      <c r="CV25" s="73">
        <v>40</v>
      </c>
      <c r="CW25" s="73">
        <v>150</v>
      </c>
      <c r="CX25" s="73">
        <v>3.2806134172320998E-2</v>
      </c>
      <c r="CY25" s="73">
        <v>-8.7445538968555697E-2</v>
      </c>
      <c r="CZ25" s="73">
        <v>0.37516075215818201</v>
      </c>
      <c r="DB25" s="75">
        <v>40</v>
      </c>
      <c r="DC25" s="22">
        <v>4.12863412403527E-2</v>
      </c>
      <c r="DD25" s="22">
        <v>-0.11375457236289301</v>
      </c>
      <c r="DE25" s="23">
        <v>0.36294225702544203</v>
      </c>
      <c r="DF25" s="75">
        <v>150</v>
      </c>
      <c r="DH25" s="73">
        <v>65</v>
      </c>
      <c r="DI25" s="73">
        <v>150</v>
      </c>
      <c r="DJ25" s="73">
        <v>2.32718494208322E-3</v>
      </c>
      <c r="DK25" s="73">
        <v>-6.9531236517800799E-2</v>
      </c>
      <c r="DL25" s="73">
        <v>3.3469632623136701E-2</v>
      </c>
      <c r="DN25" s="73">
        <v>65</v>
      </c>
      <c r="DO25" s="73">
        <v>150</v>
      </c>
      <c r="DP25" s="73">
        <v>2.32718494208322E-3</v>
      </c>
      <c r="DQ25" s="73">
        <v>-6.9531236517800799E-2</v>
      </c>
      <c r="DR25" s="73">
        <v>3.3469632623136701E-2</v>
      </c>
      <c r="DT25" s="75">
        <v>40</v>
      </c>
      <c r="DU25" s="22">
        <v>1.7959929575238801E-2</v>
      </c>
      <c r="DV25" s="22">
        <v>-0.14176972445601499</v>
      </c>
      <c r="DW25" s="23">
        <v>0.126683815209155</v>
      </c>
      <c r="DX25" s="75">
        <v>150</v>
      </c>
    </row>
    <row r="26" spans="1:148" x14ac:dyDescent="0.3">
      <c r="A26">
        <v>15</v>
      </c>
      <c r="B26">
        <v>2</v>
      </c>
      <c r="C26">
        <v>150</v>
      </c>
      <c r="D26" s="1">
        <v>-2.5482083593144698E-3</v>
      </c>
      <c r="E26" s="1">
        <v>-6.0280800642222403E-2</v>
      </c>
      <c r="F26" s="2">
        <v>-4.2272304484450303E-2</v>
      </c>
      <c r="I26" s="5">
        <v>15</v>
      </c>
      <c r="J26" s="5">
        <v>2</v>
      </c>
      <c r="K26" s="5">
        <v>150</v>
      </c>
      <c r="L26" s="6">
        <v>1.7423510099730501E-2</v>
      </c>
      <c r="M26" s="6">
        <v>-3.1293415981537898E-2</v>
      </c>
      <c r="N26" s="13">
        <v>0.55677878407425596</v>
      </c>
      <c r="O26" s="10"/>
      <c r="Q26" s="21">
        <v>20</v>
      </c>
      <c r="R26" s="21">
        <v>200</v>
      </c>
      <c r="S26" s="22">
        <v>6.6035968736904704E-2</v>
      </c>
      <c r="T26" s="22">
        <v>-3.3703668841717202E-2</v>
      </c>
      <c r="U26" s="23">
        <v>1.95931098916945</v>
      </c>
      <c r="V26" s="21"/>
      <c r="W26" s="21">
        <v>20</v>
      </c>
      <c r="X26" s="21">
        <v>200</v>
      </c>
      <c r="Y26" s="22">
        <v>5.0264156559495898E-2</v>
      </c>
      <c r="Z26" s="22">
        <v>-6.5412072860332404E-2</v>
      </c>
      <c r="AA26" s="23">
        <v>0.768423233839718</v>
      </c>
      <c r="AB26" s="21"/>
      <c r="AC26" s="21">
        <v>20</v>
      </c>
      <c r="AD26" s="21">
        <v>200</v>
      </c>
      <c r="AE26" s="22">
        <v>0.107206240572725</v>
      </c>
      <c r="AF26" s="22">
        <v>-4.5073743040002202E-2</v>
      </c>
      <c r="AG26" s="23">
        <v>2.3784632325205699</v>
      </c>
      <c r="AJ26" s="21">
        <v>30</v>
      </c>
      <c r="AK26" s="21">
        <v>0</v>
      </c>
      <c r="AL26" s="21">
        <v>175</v>
      </c>
      <c r="AM26" s="21">
        <v>7.3148797262297505E-2</v>
      </c>
      <c r="AN26" s="21">
        <v>-3.6576743010506702E-2</v>
      </c>
      <c r="AO26" s="21">
        <v>1.9998718103819499</v>
      </c>
      <c r="AP26" s="21">
        <v>35</v>
      </c>
      <c r="AQ26" s="21">
        <v>0</v>
      </c>
      <c r="AR26" s="21">
        <v>175</v>
      </c>
      <c r="AS26" s="21">
        <v>3.1549578795723801E-2</v>
      </c>
      <c r="AT26" s="21">
        <v>-6.9893081456017497E-2</v>
      </c>
      <c r="AU26" s="21">
        <v>0.45139773692160601</v>
      </c>
      <c r="AV26" s="21">
        <v>25</v>
      </c>
      <c r="AW26" s="21">
        <v>0</v>
      </c>
      <c r="AX26" s="21">
        <v>125</v>
      </c>
      <c r="AY26" s="21">
        <v>6.6668058898076199E-2</v>
      </c>
      <c r="AZ26" s="21">
        <v>-5.0605448448302101E-2</v>
      </c>
      <c r="BA26" s="21">
        <v>1.31740871669546</v>
      </c>
      <c r="BD26" s="73">
        <v>40</v>
      </c>
      <c r="BE26" s="73">
        <v>175</v>
      </c>
      <c r="BF26" s="73">
        <v>6.9973591711538094E-2</v>
      </c>
      <c r="BG26" s="73">
        <v>-6.3011110083591199E-2</v>
      </c>
      <c r="BH26" s="73">
        <v>1.11049609535065</v>
      </c>
      <c r="BI26" s="73"/>
      <c r="BJ26" s="73">
        <v>40</v>
      </c>
      <c r="BK26" s="73">
        <v>175</v>
      </c>
      <c r="BL26" s="73">
        <v>4.5435924824369499E-2</v>
      </c>
      <c r="BM26" s="73">
        <v>-6.7900309453737595E-2</v>
      </c>
      <c r="BN26" s="73">
        <v>0.66915637336419298</v>
      </c>
      <c r="BO26" s="73"/>
      <c r="BP26" s="75">
        <v>40</v>
      </c>
      <c r="BQ26" s="22">
        <v>0.106330204030141</v>
      </c>
      <c r="BR26" s="22">
        <v>-8.0569045126770503E-2</v>
      </c>
      <c r="BS26" s="23">
        <v>1.3197401540856899</v>
      </c>
      <c r="BT26" s="75">
        <v>175</v>
      </c>
      <c r="BU26" s="73"/>
      <c r="BV26" s="73">
        <v>40</v>
      </c>
      <c r="BW26" s="73">
        <v>175</v>
      </c>
      <c r="BX26" s="73">
        <v>4.5750653263676798E-2</v>
      </c>
      <c r="BY26" s="73">
        <v>-6.4443525216344194E-2</v>
      </c>
      <c r="BZ26" s="73">
        <v>0.70993405637085605</v>
      </c>
      <c r="CB26" s="75">
        <v>40</v>
      </c>
      <c r="CC26" s="22">
        <v>5.5382088660029298E-2</v>
      </c>
      <c r="CD26" s="22">
        <v>-0.103796547662048</v>
      </c>
      <c r="CE26" s="23">
        <v>0.53356387960366602</v>
      </c>
      <c r="CF26" s="75">
        <v>175</v>
      </c>
      <c r="CI26" s="73"/>
      <c r="CJ26" s="73">
        <v>40</v>
      </c>
      <c r="CK26" s="73">
        <v>175</v>
      </c>
      <c r="CL26" s="73">
        <v>1.12725253330533E-2</v>
      </c>
      <c r="CM26" s="73">
        <v>-9.6104912208978599E-2</v>
      </c>
      <c r="CN26" s="73">
        <v>0.117293955885849</v>
      </c>
      <c r="CP26" s="73">
        <v>40</v>
      </c>
      <c r="CQ26" s="73">
        <v>175</v>
      </c>
      <c r="CR26" s="73">
        <v>6.752261419416E-3</v>
      </c>
      <c r="CS26" s="73">
        <v>-6.0768518415209499E-2</v>
      </c>
      <c r="CT26" s="73">
        <v>0.111114465113008</v>
      </c>
      <c r="CV26" s="73">
        <v>40</v>
      </c>
      <c r="CW26" s="73">
        <v>175</v>
      </c>
      <c r="CX26" s="73">
        <v>4.19853128949269E-2</v>
      </c>
      <c r="CY26" s="73">
        <v>-9.1681186516304899E-2</v>
      </c>
      <c r="CZ26" s="73">
        <v>0.45794905683796</v>
      </c>
      <c r="DB26" s="75">
        <v>40</v>
      </c>
      <c r="DC26" s="22">
        <v>4.7820407307263897E-2</v>
      </c>
      <c r="DD26" s="22">
        <v>-7.1235924228425507E-2</v>
      </c>
      <c r="DE26" s="23">
        <v>0.67129622904761799</v>
      </c>
      <c r="DF26" s="75">
        <v>175</v>
      </c>
      <c r="DH26" s="73">
        <v>65</v>
      </c>
      <c r="DI26" s="73">
        <v>175</v>
      </c>
      <c r="DJ26" s="73">
        <v>-1.3726442775445401E-2</v>
      </c>
      <c r="DK26" s="73">
        <v>-0.10054200000000001</v>
      </c>
      <c r="DL26" s="73">
        <v>-0.136524465153323</v>
      </c>
      <c r="DN26" s="73">
        <v>65</v>
      </c>
      <c r="DO26" s="73">
        <v>175</v>
      </c>
      <c r="DP26" s="73">
        <v>-1.3726442775445401E-2</v>
      </c>
      <c r="DQ26" s="73">
        <v>-0.10054200000000001</v>
      </c>
      <c r="DR26" s="73">
        <v>-0.136524465153323</v>
      </c>
      <c r="DT26" s="75">
        <v>40</v>
      </c>
      <c r="DU26" s="22">
        <v>1.0565969288534E-2</v>
      </c>
      <c r="DV26" s="22">
        <v>-0.139612089182966</v>
      </c>
      <c r="DW26" s="23">
        <v>7.5680905216502697E-2</v>
      </c>
      <c r="DX26" s="75">
        <v>175</v>
      </c>
    </row>
    <row r="27" spans="1:148" x14ac:dyDescent="0.3">
      <c r="A27">
        <v>15</v>
      </c>
      <c r="B27">
        <v>2</v>
      </c>
      <c r="C27">
        <v>175</v>
      </c>
      <c r="D27" s="1">
        <v>-3.77236939706891E-4</v>
      </c>
      <c r="E27" s="1">
        <v>-5.3164749935685499E-2</v>
      </c>
      <c r="F27" s="2">
        <v>-7.0956214439688303E-3</v>
      </c>
      <c r="I27" s="7">
        <v>15</v>
      </c>
      <c r="J27" s="7">
        <v>2</v>
      </c>
      <c r="K27" s="7">
        <v>175</v>
      </c>
      <c r="L27" s="8">
        <v>1.54600624321839E-2</v>
      </c>
      <c r="M27" s="8">
        <v>-2.82585617342241E-2</v>
      </c>
      <c r="N27" s="11">
        <v>0.54709303953924104</v>
      </c>
      <c r="O27" s="12"/>
      <c r="Q27" s="21">
        <v>25</v>
      </c>
      <c r="R27" s="21">
        <v>50</v>
      </c>
      <c r="S27" s="22">
        <v>5.1041815149053003E-2</v>
      </c>
      <c r="T27" s="22">
        <v>-5.7744117664585197E-2</v>
      </c>
      <c r="U27" s="23">
        <v>0.88393099095455097</v>
      </c>
      <c r="V27" s="21"/>
      <c r="W27" s="21">
        <v>25</v>
      </c>
      <c r="X27" s="21">
        <v>50</v>
      </c>
      <c r="Y27" s="22">
        <v>-2.99127972002107E-2</v>
      </c>
      <c r="Z27" s="22">
        <v>-0.15937321772080901</v>
      </c>
      <c r="AA27" s="23">
        <v>-0.187690238221908</v>
      </c>
      <c r="AB27" s="21"/>
      <c r="AC27" s="21">
        <v>25</v>
      </c>
      <c r="AD27" s="21">
        <v>50</v>
      </c>
      <c r="AE27" s="22">
        <v>2.6523011994663701E-2</v>
      </c>
      <c r="AF27" s="22">
        <v>-0.14520314336260601</v>
      </c>
      <c r="AG27" s="23">
        <v>0.18266141751786699</v>
      </c>
      <c r="AJ27" s="21">
        <v>50</v>
      </c>
      <c r="AK27" s="21">
        <v>0</v>
      </c>
      <c r="AL27" s="21">
        <v>100</v>
      </c>
      <c r="AM27" s="21">
        <v>8.6929369327703093E-2</v>
      </c>
      <c r="AN27" s="21">
        <v>-4.4896477007061501E-2</v>
      </c>
      <c r="AO27" s="21">
        <v>1.93621805368003</v>
      </c>
      <c r="AP27" s="21">
        <v>55</v>
      </c>
      <c r="AQ27" s="21">
        <v>0</v>
      </c>
      <c r="AR27" s="21">
        <v>175</v>
      </c>
      <c r="AS27" s="21">
        <v>2.7378320537593401E-2</v>
      </c>
      <c r="AT27" s="21">
        <v>-6.1173903886551799E-2</v>
      </c>
      <c r="AU27" s="21">
        <v>0.44754901678936498</v>
      </c>
      <c r="AV27" s="21">
        <v>25</v>
      </c>
      <c r="AW27" s="21">
        <v>0</v>
      </c>
      <c r="AX27" s="21">
        <v>175</v>
      </c>
      <c r="AY27" s="21">
        <v>7.7014507603481094E-2</v>
      </c>
      <c r="AZ27" s="21">
        <v>-6.3607132322672399E-2</v>
      </c>
      <c r="BA27" s="21">
        <v>1.2107841493748599</v>
      </c>
      <c r="BD27" s="73">
        <v>40</v>
      </c>
      <c r="BE27" s="73">
        <v>200</v>
      </c>
      <c r="BF27" s="73">
        <v>6.4998014497184994E-2</v>
      </c>
      <c r="BG27" s="73">
        <v>-6.15708780458189E-2</v>
      </c>
      <c r="BH27" s="73">
        <v>1.05566164654685</v>
      </c>
      <c r="BI27" s="73"/>
      <c r="BJ27" s="73">
        <v>40</v>
      </c>
      <c r="BK27" s="73">
        <v>200</v>
      </c>
      <c r="BL27" s="73">
        <v>4.1621361111337102E-2</v>
      </c>
      <c r="BM27" s="73">
        <v>-8.3082718384700605E-2</v>
      </c>
      <c r="BN27" s="73">
        <v>0.50096291889026001</v>
      </c>
      <c r="BO27" s="73"/>
      <c r="BP27" s="75">
        <v>40</v>
      </c>
      <c r="BQ27" s="22">
        <v>9.8772087540218906E-2</v>
      </c>
      <c r="BR27" s="22">
        <v>-8.2756097548163904E-2</v>
      </c>
      <c r="BS27" s="23">
        <v>1.19353244614674</v>
      </c>
      <c r="BT27" s="75">
        <v>200</v>
      </c>
      <c r="BU27" s="73"/>
      <c r="BV27" s="73">
        <v>40</v>
      </c>
      <c r="BW27" s="73">
        <v>200</v>
      </c>
      <c r="BX27" s="73">
        <v>4.4967555932221299E-2</v>
      </c>
      <c r="BY27" s="73">
        <v>-6.6067874384837993E-2</v>
      </c>
      <c r="BZ27" s="73">
        <v>0.68062664874444501</v>
      </c>
      <c r="CB27" s="75">
        <v>40</v>
      </c>
      <c r="CC27" s="22">
        <v>6.7694661125385802E-2</v>
      </c>
      <c r="CD27" s="22">
        <v>-9.6717457071703303E-2</v>
      </c>
      <c r="CE27" s="23">
        <v>0.69992184632396903</v>
      </c>
      <c r="CF27" s="75">
        <v>200</v>
      </c>
      <c r="CI27" s="73"/>
      <c r="CJ27" s="73">
        <v>40</v>
      </c>
      <c r="CK27" s="73">
        <v>200</v>
      </c>
      <c r="CL27" s="73">
        <v>2.6404713744651899E-2</v>
      </c>
      <c r="CM27" s="73">
        <v>-7.4133771583283298E-2</v>
      </c>
      <c r="CN27" s="73">
        <v>0.35617658700917798</v>
      </c>
      <c r="CP27" s="73">
        <v>40</v>
      </c>
      <c r="CQ27" s="73">
        <v>200</v>
      </c>
      <c r="CR27" s="73">
        <v>-1.4310451113043799E-3</v>
      </c>
      <c r="CS27" s="73">
        <v>-8.6971594763451995E-2</v>
      </c>
      <c r="CT27" s="73">
        <v>-1.6454166618383601E-2</v>
      </c>
      <c r="CV27" s="73">
        <v>40</v>
      </c>
      <c r="CW27" s="73">
        <v>200</v>
      </c>
      <c r="CX27" s="73">
        <v>5.5225961031806999E-2</v>
      </c>
      <c r="CY27" s="73">
        <v>-7.1815819654803298E-2</v>
      </c>
      <c r="CZ27" s="73">
        <v>0.76899437056154696</v>
      </c>
      <c r="DB27" s="75">
        <v>40</v>
      </c>
      <c r="DC27" s="22">
        <v>5.40473675002257E-2</v>
      </c>
      <c r="DD27" s="22">
        <v>-7.9921091746093798E-2</v>
      </c>
      <c r="DE27" s="23">
        <v>0.67625912408619304</v>
      </c>
      <c r="DF27" s="75">
        <v>200</v>
      </c>
      <c r="DH27" s="73">
        <v>65</v>
      </c>
      <c r="DI27" s="73">
        <v>200</v>
      </c>
      <c r="DJ27" s="73">
        <v>-3.1962021645095998E-2</v>
      </c>
      <c r="DK27" s="73">
        <v>-0.15117800000000001</v>
      </c>
      <c r="DL27" s="73">
        <v>-0.21141979418365101</v>
      </c>
      <c r="DN27" s="73">
        <v>65</v>
      </c>
      <c r="DO27" s="73">
        <v>200</v>
      </c>
      <c r="DP27" s="73">
        <v>-3.1962021645095998E-2</v>
      </c>
      <c r="DQ27" s="73">
        <v>-0.15117800000000001</v>
      </c>
      <c r="DR27" s="73">
        <v>-0.21141979418365101</v>
      </c>
      <c r="DT27" s="75">
        <v>40</v>
      </c>
      <c r="DU27" s="22">
        <v>1.7446457691984801E-2</v>
      </c>
      <c r="DV27" s="22">
        <v>-0.13058864553760699</v>
      </c>
      <c r="DW27" s="23">
        <v>0.13359858064352501</v>
      </c>
      <c r="DX27" s="75">
        <v>200</v>
      </c>
    </row>
    <row r="28" spans="1:148" x14ac:dyDescent="0.3">
      <c r="A28">
        <v>15</v>
      </c>
      <c r="B28">
        <v>2</v>
      </c>
      <c r="C28">
        <v>200</v>
      </c>
      <c r="D28" s="1">
        <v>1.6489872103430999E-3</v>
      </c>
      <c r="E28" s="1">
        <v>-5.2468534207872002E-2</v>
      </c>
      <c r="F28" s="2">
        <v>3.1428116589079402E-2</v>
      </c>
      <c r="I28" s="5">
        <v>15</v>
      </c>
      <c r="J28" s="5">
        <v>2</v>
      </c>
      <c r="K28" s="5">
        <v>200</v>
      </c>
      <c r="L28" s="6">
        <v>1.3960982027615299E-2</v>
      </c>
      <c r="M28" s="6">
        <v>-3.8221434772033797E-2</v>
      </c>
      <c r="N28" s="13">
        <v>0.36526577588945902</v>
      </c>
      <c r="O28" s="10"/>
      <c r="Q28" s="21">
        <v>25</v>
      </c>
      <c r="R28" s="21">
        <v>75</v>
      </c>
      <c r="S28" s="22">
        <v>5.9227400580232903E-2</v>
      </c>
      <c r="T28" s="22">
        <v>-4.0709982560563601E-2</v>
      </c>
      <c r="U28" s="23">
        <v>1.4548618509507101</v>
      </c>
      <c r="V28" s="21"/>
      <c r="W28" s="21">
        <v>25</v>
      </c>
      <c r="X28" s="21">
        <v>75</v>
      </c>
      <c r="Y28" s="22">
        <v>-1.5799723129276199E-2</v>
      </c>
      <c r="Z28" s="22">
        <v>-0.122576756637538</v>
      </c>
      <c r="AA28" s="23">
        <v>-0.12889656703836799</v>
      </c>
      <c r="AB28" s="21"/>
      <c r="AC28" s="21">
        <v>25</v>
      </c>
      <c r="AD28" s="21">
        <v>75</v>
      </c>
      <c r="AE28" s="22">
        <v>4.6676305869573199E-2</v>
      </c>
      <c r="AF28" s="22">
        <v>-0.128409518887726</v>
      </c>
      <c r="AG28" s="23">
        <v>0.36349568376145103</v>
      </c>
      <c r="AJ28" s="21">
        <v>85</v>
      </c>
      <c r="AK28" s="21">
        <v>0</v>
      </c>
      <c r="AL28" s="21">
        <v>200</v>
      </c>
      <c r="AM28" s="21">
        <v>4.5409250268842398E-2</v>
      </c>
      <c r="AN28" s="21">
        <v>-2.4118891034295899E-2</v>
      </c>
      <c r="AO28" s="21">
        <v>1.88272546213972</v>
      </c>
      <c r="AP28" s="21">
        <v>75</v>
      </c>
      <c r="AQ28" s="21">
        <v>0</v>
      </c>
      <c r="AR28" s="21">
        <v>200</v>
      </c>
      <c r="AS28" s="21">
        <v>2.5272069449726299E-2</v>
      </c>
      <c r="AT28" s="21">
        <v>-5.6721327263500702E-2</v>
      </c>
      <c r="AU28" s="21">
        <v>0.44554792119592102</v>
      </c>
      <c r="AV28" s="21">
        <v>30</v>
      </c>
      <c r="AW28" s="21">
        <v>0</v>
      </c>
      <c r="AX28" s="21">
        <v>200</v>
      </c>
      <c r="AY28" s="21">
        <v>9.9780903602839699E-2</v>
      </c>
      <c r="AZ28" s="21">
        <v>-6.19135105975855E-2</v>
      </c>
      <c r="BA28" s="21">
        <v>1.6116176039730301</v>
      </c>
      <c r="BD28" s="73">
        <v>35</v>
      </c>
      <c r="BE28" s="73">
        <v>100</v>
      </c>
      <c r="BF28" s="73">
        <v>5.4254052497472602E-2</v>
      </c>
      <c r="BG28" s="73">
        <v>-5.9322444564488798E-2</v>
      </c>
      <c r="BH28" s="73">
        <v>0.91456198232851904</v>
      </c>
      <c r="BI28" s="73"/>
      <c r="BJ28" s="73">
        <v>35</v>
      </c>
      <c r="BK28" s="73">
        <v>100</v>
      </c>
      <c r="BL28" s="73">
        <v>-6.4412250595863897E-3</v>
      </c>
      <c r="BM28" s="73">
        <v>-0.110476864105978</v>
      </c>
      <c r="BN28" s="73">
        <v>-5.83038368414171E-2</v>
      </c>
      <c r="BO28" s="73"/>
      <c r="BP28" s="75">
        <v>35</v>
      </c>
      <c r="BQ28" s="22">
        <v>4.8941922274168201E-2</v>
      </c>
      <c r="BR28" s="22">
        <v>-0.12181568820265699</v>
      </c>
      <c r="BS28" s="23">
        <v>0.40177027274800903</v>
      </c>
      <c r="BT28" s="75">
        <v>100</v>
      </c>
      <c r="BU28" s="73"/>
      <c r="BV28" s="73">
        <v>35</v>
      </c>
      <c r="BW28" s="73">
        <v>100</v>
      </c>
      <c r="BX28" s="73">
        <v>4.8153437334751498E-2</v>
      </c>
      <c r="BY28" s="73">
        <v>-5.9999402291333701E-2</v>
      </c>
      <c r="BZ28" s="73">
        <v>0.80256528391628401</v>
      </c>
      <c r="CB28" s="75">
        <v>35</v>
      </c>
      <c r="CC28" s="22">
        <v>2.8187117897938301E-2</v>
      </c>
      <c r="CD28" s="22">
        <v>-0.14267838979200301</v>
      </c>
      <c r="CE28" s="23">
        <v>0.19755702274906201</v>
      </c>
      <c r="CF28" s="75">
        <v>100</v>
      </c>
      <c r="CI28" s="73"/>
      <c r="CJ28" s="73">
        <v>35</v>
      </c>
      <c r="CK28" s="73">
        <v>100</v>
      </c>
      <c r="CL28" s="73">
        <v>-2.3855558280538099E-2</v>
      </c>
      <c r="CM28" s="73">
        <v>-0.13820433555793099</v>
      </c>
      <c r="CN28" s="73">
        <v>-0.17261078087191101</v>
      </c>
      <c r="CP28" s="73">
        <v>35</v>
      </c>
      <c r="CQ28" s="73">
        <v>100</v>
      </c>
      <c r="CR28" s="73">
        <v>1.25337358480957E-2</v>
      </c>
      <c r="CS28" s="73">
        <v>-7.0653189563046406E-2</v>
      </c>
      <c r="CT28" s="73">
        <v>0.17739801876759501</v>
      </c>
      <c r="CV28" s="73">
        <v>35</v>
      </c>
      <c r="CW28" s="73">
        <v>100</v>
      </c>
      <c r="CX28" s="73">
        <v>6.0834944999916402E-3</v>
      </c>
      <c r="CY28" s="73">
        <v>-7.9828792590902906E-2</v>
      </c>
      <c r="CZ28" s="73">
        <v>7.6206770797193596E-2</v>
      </c>
      <c r="DB28" s="75">
        <v>35</v>
      </c>
      <c r="DC28" s="22">
        <v>1.8353976202672199E-2</v>
      </c>
      <c r="DD28" s="22">
        <v>-0.102315778380799</v>
      </c>
      <c r="DE28" s="23">
        <v>0.17938558933073201</v>
      </c>
      <c r="DF28" s="75">
        <v>100</v>
      </c>
      <c r="DH28" s="73">
        <v>70</v>
      </c>
      <c r="DI28" s="73">
        <v>100</v>
      </c>
      <c r="DJ28" s="73">
        <v>3.9976095397255697E-2</v>
      </c>
      <c r="DK28" s="73">
        <v>-6.1935253440949599E-2</v>
      </c>
      <c r="DL28" s="73">
        <v>0.64544977498751699</v>
      </c>
      <c r="DN28" s="73">
        <v>70</v>
      </c>
      <c r="DO28" s="73">
        <v>100</v>
      </c>
      <c r="DP28" s="73">
        <v>3.9976095397255697E-2</v>
      </c>
      <c r="DQ28" s="73">
        <v>-6.1935253440949599E-2</v>
      </c>
      <c r="DR28" s="73">
        <v>0.64544977498751699</v>
      </c>
      <c r="DT28" s="75">
        <v>55</v>
      </c>
      <c r="DU28" s="22">
        <v>2.1318490586473698E-2</v>
      </c>
      <c r="DV28" s="22">
        <v>-0.13338753294766001</v>
      </c>
      <c r="DW28" s="23">
        <v>0.159823711522116</v>
      </c>
      <c r="DX28" s="75">
        <v>100</v>
      </c>
    </row>
    <row r="29" spans="1:148" x14ac:dyDescent="0.3">
      <c r="A29">
        <v>15</v>
      </c>
      <c r="B29">
        <v>3</v>
      </c>
      <c r="C29">
        <v>100</v>
      </c>
      <c r="D29" s="1">
        <v>8.7293011683518904E-4</v>
      </c>
      <c r="E29" s="1">
        <v>-5.6153571100501197E-2</v>
      </c>
      <c r="F29" s="2">
        <v>1.55454069924218E-2</v>
      </c>
      <c r="I29" s="7">
        <v>15</v>
      </c>
      <c r="J29" s="7">
        <v>3</v>
      </c>
      <c r="K29" s="7">
        <v>100</v>
      </c>
      <c r="L29" s="8">
        <v>-1.9688286656852801E-2</v>
      </c>
      <c r="M29" s="8">
        <v>-0.111178618673806</v>
      </c>
      <c r="N29" s="11">
        <v>-0.17708698751346599</v>
      </c>
      <c r="O29" s="12"/>
      <c r="Q29" s="21">
        <v>25</v>
      </c>
      <c r="R29" s="21">
        <v>100</v>
      </c>
      <c r="S29" s="22">
        <v>6.3746591360604996E-2</v>
      </c>
      <c r="T29" s="22">
        <v>-3.9158905571317702E-2</v>
      </c>
      <c r="U29" s="23">
        <v>1.6278951219539799</v>
      </c>
      <c r="V29" s="21"/>
      <c r="W29" s="21">
        <v>25</v>
      </c>
      <c r="X29" s="21">
        <v>100</v>
      </c>
      <c r="Y29" s="22">
        <v>5.94605217109363E-3</v>
      </c>
      <c r="Z29" s="22">
        <v>-9.5826893353941206E-2</v>
      </c>
      <c r="AA29" s="23">
        <v>6.2049931527380302E-2</v>
      </c>
      <c r="AB29" s="21"/>
      <c r="AC29" s="21">
        <v>25</v>
      </c>
      <c r="AD29" s="21">
        <v>100</v>
      </c>
      <c r="AE29" s="22">
        <v>6.8813898484332905E-2</v>
      </c>
      <c r="AF29" s="22">
        <v>-9.86178602289388E-2</v>
      </c>
      <c r="AG29" s="23">
        <v>0.69778332570371304</v>
      </c>
      <c r="AJ29" s="21">
        <v>50</v>
      </c>
      <c r="AK29" s="21">
        <v>0</v>
      </c>
      <c r="AL29" s="21">
        <v>125</v>
      </c>
      <c r="AM29" s="21">
        <v>7.2880135232989696E-2</v>
      </c>
      <c r="AN29" s="21">
        <v>-3.8806563683949302E-2</v>
      </c>
      <c r="AO29" s="21">
        <v>1.87803629887315</v>
      </c>
      <c r="AP29" s="21">
        <v>15</v>
      </c>
      <c r="AQ29" s="21">
        <v>0</v>
      </c>
      <c r="AR29" s="21">
        <v>175</v>
      </c>
      <c r="AS29" s="21">
        <v>2.3008245299356699E-2</v>
      </c>
      <c r="AT29" s="21">
        <v>-5.2099171916025401E-2</v>
      </c>
      <c r="AU29" s="21">
        <v>0.441624011537878</v>
      </c>
      <c r="AV29" s="21">
        <v>30</v>
      </c>
      <c r="AW29" s="21">
        <v>0</v>
      </c>
      <c r="AX29" s="21">
        <v>175</v>
      </c>
      <c r="AY29" s="21">
        <v>9.4526121233861796E-2</v>
      </c>
      <c r="AZ29" s="21">
        <v>-6.3116044416722902E-2</v>
      </c>
      <c r="BA29" s="21">
        <v>1.49765597808624</v>
      </c>
      <c r="BD29" s="73">
        <v>35</v>
      </c>
      <c r="BE29" s="73">
        <v>125</v>
      </c>
      <c r="BF29" s="73">
        <v>6.7695328790184903E-2</v>
      </c>
      <c r="BG29" s="73">
        <v>-5.7732475223064197E-2</v>
      </c>
      <c r="BH29" s="73">
        <v>1.17256931265508</v>
      </c>
      <c r="BI29" s="73"/>
      <c r="BJ29" s="73">
        <v>35</v>
      </c>
      <c r="BK29" s="73">
        <v>125</v>
      </c>
      <c r="BL29" s="73">
        <v>-2.2556657801927299E-3</v>
      </c>
      <c r="BM29" s="73">
        <v>-0.10730174054712301</v>
      </c>
      <c r="BN29" s="73">
        <v>-2.1021707277918099E-2</v>
      </c>
      <c r="BO29" s="73"/>
      <c r="BP29" s="75">
        <v>35</v>
      </c>
      <c r="BQ29" s="22">
        <v>6.5915393786308202E-2</v>
      </c>
      <c r="BR29" s="22">
        <v>-0.10930111517612399</v>
      </c>
      <c r="BS29" s="23">
        <v>0.60306240865058203</v>
      </c>
      <c r="BT29" s="75">
        <v>125</v>
      </c>
      <c r="BU29" s="73"/>
      <c r="BV29" s="73">
        <v>35</v>
      </c>
      <c r="BW29" s="73">
        <v>125</v>
      </c>
      <c r="BX29" s="73">
        <v>4.7094366412424503E-2</v>
      </c>
      <c r="BY29" s="73">
        <v>-5.9104834820066503E-2</v>
      </c>
      <c r="BZ29" s="73">
        <v>0.79679380808345701</v>
      </c>
      <c r="CB29" s="75">
        <v>35</v>
      </c>
      <c r="CC29" s="22">
        <v>3.9554773602708503E-2</v>
      </c>
      <c r="CD29" s="22">
        <v>-0.130626929621734</v>
      </c>
      <c r="CE29" s="23">
        <v>0.30280719080858798</v>
      </c>
      <c r="CF29" s="75">
        <v>125</v>
      </c>
      <c r="CI29" s="73"/>
      <c r="CJ29" s="73">
        <v>35</v>
      </c>
      <c r="CK29" s="73">
        <v>125</v>
      </c>
      <c r="CL29" s="73">
        <v>-8.9257815977364392E-3</v>
      </c>
      <c r="CM29" s="73">
        <v>-0.116879154366963</v>
      </c>
      <c r="CN29" s="73">
        <v>-7.63676093147653E-2</v>
      </c>
      <c r="CP29" s="73">
        <v>35</v>
      </c>
      <c r="CQ29" s="73">
        <v>125</v>
      </c>
      <c r="CR29" s="73">
        <v>6.0426538501864701E-3</v>
      </c>
      <c r="CS29" s="73">
        <v>-6.3695155006715895E-2</v>
      </c>
      <c r="CT29" s="73">
        <v>9.4868343589859197E-2</v>
      </c>
      <c r="CV29" s="73">
        <v>35</v>
      </c>
      <c r="CW29" s="73">
        <v>125</v>
      </c>
      <c r="CX29" s="73">
        <v>2.6065678479275701E-2</v>
      </c>
      <c r="CY29" s="73">
        <v>-4.3557090593147399E-2</v>
      </c>
      <c r="CZ29" s="73">
        <v>0.598425609339859</v>
      </c>
      <c r="DB29" s="75">
        <v>35</v>
      </c>
      <c r="DC29" s="22">
        <v>3.1580344175837001E-2</v>
      </c>
      <c r="DD29" s="22">
        <v>-5.0915482285230497E-2</v>
      </c>
      <c r="DE29" s="23">
        <v>0.62025031991099899</v>
      </c>
      <c r="DF29" s="75">
        <v>125</v>
      </c>
      <c r="DH29" s="73">
        <v>70</v>
      </c>
      <c r="DI29" s="73">
        <v>125</v>
      </c>
      <c r="DJ29" s="73">
        <v>1.91485323374758E-2</v>
      </c>
      <c r="DK29" s="73">
        <v>-3.77006496722729E-2</v>
      </c>
      <c r="DL29" s="73">
        <v>0.50790987698969703</v>
      </c>
      <c r="DN29" s="73">
        <v>70</v>
      </c>
      <c r="DO29" s="73">
        <v>125</v>
      </c>
      <c r="DP29" s="73">
        <v>1.91485323374758E-2</v>
      </c>
      <c r="DQ29" s="73">
        <v>-3.77006496722729E-2</v>
      </c>
      <c r="DR29" s="73">
        <v>0.50790987698969703</v>
      </c>
      <c r="DT29" s="75">
        <v>55</v>
      </c>
      <c r="DU29" s="22">
        <v>2.7827423872655299E-2</v>
      </c>
      <c r="DV29" s="22">
        <v>-0.12756915917186401</v>
      </c>
      <c r="DW29" s="23">
        <v>0.21813598250001401</v>
      </c>
      <c r="DX29" s="75">
        <v>125</v>
      </c>
    </row>
    <row r="30" spans="1:148" x14ac:dyDescent="0.3">
      <c r="A30">
        <v>15</v>
      </c>
      <c r="B30">
        <v>3</v>
      </c>
      <c r="C30">
        <v>125</v>
      </c>
      <c r="D30" s="1">
        <v>2.8965865737910199E-3</v>
      </c>
      <c r="E30" s="1">
        <v>-5.3772759823633699E-2</v>
      </c>
      <c r="F30" s="2">
        <v>5.3867173328863399E-2</v>
      </c>
      <c r="I30" s="5">
        <v>15</v>
      </c>
      <c r="J30" s="5">
        <v>3</v>
      </c>
      <c r="K30" s="5">
        <v>125</v>
      </c>
      <c r="L30" s="6">
        <v>-1.1192142621761899E-2</v>
      </c>
      <c r="M30" s="6">
        <v>-7.6670201904279395E-2</v>
      </c>
      <c r="N30" s="13">
        <v>-0.145977737683996</v>
      </c>
      <c r="O30" s="10"/>
      <c r="Q30" s="21">
        <v>25</v>
      </c>
      <c r="R30" s="21">
        <v>125</v>
      </c>
      <c r="S30" s="22">
        <v>6.9969147343758101E-2</v>
      </c>
      <c r="T30" s="22">
        <v>-3.5790148654965201E-2</v>
      </c>
      <c r="U30" s="23">
        <v>1.95498342346368</v>
      </c>
      <c r="V30" s="21"/>
      <c r="W30" s="21">
        <v>25</v>
      </c>
      <c r="X30" s="21">
        <v>125</v>
      </c>
      <c r="Y30" s="22">
        <v>2.02570195319728E-2</v>
      </c>
      <c r="Z30" s="22">
        <v>-8.7944140317927702E-2</v>
      </c>
      <c r="AA30" s="23">
        <v>0.230339616246648</v>
      </c>
      <c r="AB30" s="21"/>
      <c r="AC30" s="21">
        <v>25</v>
      </c>
      <c r="AD30" s="21">
        <v>125</v>
      </c>
      <c r="AE30" s="22">
        <v>8.6400340113575294E-2</v>
      </c>
      <c r="AF30" s="22">
        <v>-8.1129994701168606E-2</v>
      </c>
      <c r="AG30" s="23">
        <v>1.0649617374168301</v>
      </c>
      <c r="AJ30" s="21">
        <v>30</v>
      </c>
      <c r="AK30" s="21">
        <v>0</v>
      </c>
      <c r="AL30" s="21">
        <v>200</v>
      </c>
      <c r="AM30" s="21">
        <v>7.5379570502376203E-2</v>
      </c>
      <c r="AN30" s="21">
        <v>-4.01820521732595E-2</v>
      </c>
      <c r="AO30" s="21">
        <v>1.87595123756621</v>
      </c>
      <c r="AP30" s="21">
        <v>20</v>
      </c>
      <c r="AQ30" s="21">
        <v>0</v>
      </c>
      <c r="AR30" s="21">
        <v>175</v>
      </c>
      <c r="AS30" s="21">
        <v>2.3693863669869801E-2</v>
      </c>
      <c r="AT30" s="21">
        <v>-5.5323938808228799E-2</v>
      </c>
      <c r="AU30" s="21">
        <v>0.42827506826657202</v>
      </c>
      <c r="AV30" s="21">
        <v>30</v>
      </c>
      <c r="AW30" s="21">
        <v>0</v>
      </c>
      <c r="AX30" s="21">
        <v>150</v>
      </c>
      <c r="AY30" s="21">
        <v>7.6155527529845599E-2</v>
      </c>
      <c r="AZ30" s="21">
        <v>-7.2975953650225106E-2</v>
      </c>
      <c r="BA30" s="21">
        <v>1.0435701586698001</v>
      </c>
      <c r="BD30" s="73">
        <v>35</v>
      </c>
      <c r="BE30" s="73">
        <v>150</v>
      </c>
      <c r="BF30" s="73">
        <v>6.7408410469993699E-2</v>
      </c>
      <c r="BG30" s="73">
        <v>-5.7721866364338598E-2</v>
      </c>
      <c r="BH30" s="73">
        <v>1.1678141182149899</v>
      </c>
      <c r="BI30" s="73"/>
      <c r="BJ30" s="73">
        <v>35</v>
      </c>
      <c r="BK30" s="73">
        <v>150</v>
      </c>
      <c r="BL30" s="73">
        <v>1.5786538019777301E-2</v>
      </c>
      <c r="BM30" s="73">
        <v>-0.10119419212289101</v>
      </c>
      <c r="BN30" s="73">
        <v>0.15600241168590001</v>
      </c>
      <c r="BO30" s="73"/>
      <c r="BP30" s="75">
        <v>35</v>
      </c>
      <c r="BQ30" s="22">
        <v>7.9981054717374198E-2</v>
      </c>
      <c r="BR30" s="22">
        <v>-9.5591109228150395E-2</v>
      </c>
      <c r="BS30" s="23">
        <v>0.83669972409757098</v>
      </c>
      <c r="BT30" s="75">
        <v>150</v>
      </c>
      <c r="BU30" s="73"/>
      <c r="BV30" s="73">
        <v>35</v>
      </c>
      <c r="BW30" s="73">
        <v>150</v>
      </c>
      <c r="BX30" s="73">
        <v>4.8891768969692898E-2</v>
      </c>
      <c r="BY30" s="73">
        <v>-5.91679615346931E-2</v>
      </c>
      <c r="BZ30" s="73">
        <v>0.82632167310724802</v>
      </c>
      <c r="CB30" s="75">
        <v>35</v>
      </c>
      <c r="CC30" s="22">
        <v>4.6611354594255097E-2</v>
      </c>
      <c r="CD30" s="22">
        <v>-0.12007237819047401</v>
      </c>
      <c r="CE30" s="23">
        <v>0.38819381523629098</v>
      </c>
      <c r="CF30" s="75">
        <v>150</v>
      </c>
      <c r="CI30" s="73"/>
      <c r="CJ30" s="73">
        <v>35</v>
      </c>
      <c r="CK30" s="73">
        <v>150</v>
      </c>
      <c r="CL30" s="73">
        <v>-2.7105888737985399E-3</v>
      </c>
      <c r="CM30" s="73">
        <v>-0.11231021891755801</v>
      </c>
      <c r="CN30" s="73">
        <v>-2.41348374166044E-2</v>
      </c>
      <c r="CP30" s="73">
        <v>35</v>
      </c>
      <c r="CQ30" s="73">
        <v>150</v>
      </c>
      <c r="CR30" s="73">
        <v>8.9495192073539408E-3</v>
      </c>
      <c r="CS30" s="73">
        <v>-6.5976196135071302E-2</v>
      </c>
      <c r="CT30" s="73">
        <v>0.13564769919490099</v>
      </c>
      <c r="CV30" s="73">
        <v>35</v>
      </c>
      <c r="CW30" s="73">
        <v>150</v>
      </c>
      <c r="CX30" s="73">
        <v>3.8611408849523902E-2</v>
      </c>
      <c r="CY30" s="73">
        <v>-6.6227036409894205E-2</v>
      </c>
      <c r="CZ30" s="73">
        <v>0.58301580355414195</v>
      </c>
      <c r="DB30" s="75">
        <v>35</v>
      </c>
      <c r="DC30" s="22">
        <v>4.64397885401268E-2</v>
      </c>
      <c r="DD30" s="22">
        <v>-5.9433347541288803E-2</v>
      </c>
      <c r="DE30" s="23">
        <v>0.78137595241231805</v>
      </c>
      <c r="DF30" s="75">
        <v>150</v>
      </c>
      <c r="DH30" s="73">
        <v>70</v>
      </c>
      <c r="DI30" s="73">
        <v>150</v>
      </c>
      <c r="DJ30" s="73">
        <v>-6.5351322276873498E-3</v>
      </c>
      <c r="DK30" s="73">
        <v>-8.1310231187896306E-2</v>
      </c>
      <c r="DL30" s="73">
        <v>-8.0372815723344704E-2</v>
      </c>
      <c r="DN30" s="73">
        <v>70</v>
      </c>
      <c r="DO30" s="73">
        <v>150</v>
      </c>
      <c r="DP30" s="73">
        <v>-6.5351322276873498E-3</v>
      </c>
      <c r="DQ30" s="73">
        <v>-8.1310231187896306E-2</v>
      </c>
      <c r="DR30" s="73">
        <v>-8.0372815723344704E-2</v>
      </c>
      <c r="DT30" s="75">
        <v>55</v>
      </c>
      <c r="DU30" s="22">
        <v>2.4559692653466698E-2</v>
      </c>
      <c r="DV30" s="22">
        <v>-0.13419067727568901</v>
      </c>
      <c r="DW30" s="23">
        <v>0.183020856232879</v>
      </c>
      <c r="DX30" s="75">
        <v>150</v>
      </c>
    </row>
    <row r="31" spans="1:148" x14ac:dyDescent="0.3">
      <c r="A31">
        <v>15</v>
      </c>
      <c r="B31">
        <v>3</v>
      </c>
      <c r="C31">
        <v>150</v>
      </c>
      <c r="D31" s="1">
        <v>6.5714463471461797E-3</v>
      </c>
      <c r="E31" s="1">
        <v>-4.6884455809856403E-2</v>
      </c>
      <c r="F31" s="2">
        <v>0.14016258125714801</v>
      </c>
      <c r="I31" s="7">
        <v>15</v>
      </c>
      <c r="J31" s="7">
        <v>3</v>
      </c>
      <c r="K31" s="7">
        <v>150</v>
      </c>
      <c r="L31" s="8">
        <v>-1.8743456413267301E-2</v>
      </c>
      <c r="M31" s="8">
        <v>-0.11050034513361499</v>
      </c>
      <c r="N31" s="11">
        <v>-0.169623510140198</v>
      </c>
      <c r="O31" s="12"/>
      <c r="Q31" s="21">
        <v>25</v>
      </c>
      <c r="R31" s="21">
        <v>150</v>
      </c>
      <c r="S31" s="22">
        <v>7.5511927289410793E-2</v>
      </c>
      <c r="T31" s="22">
        <v>-3.5292830931575397E-2</v>
      </c>
      <c r="U31" s="23">
        <v>2.1395826091653198</v>
      </c>
      <c r="V31" s="21"/>
      <c r="W31" s="21">
        <v>25</v>
      </c>
      <c r="X31" s="21">
        <v>150</v>
      </c>
      <c r="Y31" s="22">
        <v>2.91763780582769E-2</v>
      </c>
      <c r="Z31" s="22">
        <v>-0.111529295189933</v>
      </c>
      <c r="AA31" s="23">
        <v>0.26160281931836499</v>
      </c>
      <c r="AB31" s="21"/>
      <c r="AC31" s="21">
        <v>25</v>
      </c>
      <c r="AD31" s="21">
        <v>150</v>
      </c>
      <c r="AE31" s="22">
        <v>9.8574706053386502E-2</v>
      </c>
      <c r="AF31" s="22">
        <v>-9.1204632867396995E-2</v>
      </c>
      <c r="AG31" s="23">
        <v>1.0808081010172399</v>
      </c>
      <c r="AJ31" s="21">
        <v>55</v>
      </c>
      <c r="AK31" s="21">
        <v>0</v>
      </c>
      <c r="AL31" s="21">
        <v>125</v>
      </c>
      <c r="AM31" s="21">
        <v>7.7721183270035202E-2</v>
      </c>
      <c r="AN31" s="21">
        <v>-4.1510552401253203E-2</v>
      </c>
      <c r="AO31" s="21">
        <v>1.87232351231463</v>
      </c>
      <c r="AP31" s="21">
        <v>25</v>
      </c>
      <c r="AQ31" s="21">
        <v>0</v>
      </c>
      <c r="AR31" s="21">
        <v>150</v>
      </c>
      <c r="AS31" s="21">
        <v>2.5258678442084698E-2</v>
      </c>
      <c r="AT31" s="21">
        <v>-6.1033134137027101E-2</v>
      </c>
      <c r="AU31" s="21">
        <v>0.41385189863223798</v>
      </c>
      <c r="AV31" s="21">
        <v>30</v>
      </c>
      <c r="AW31" s="21">
        <v>0</v>
      </c>
      <c r="AX31" s="21">
        <v>125</v>
      </c>
      <c r="AY31" s="21">
        <v>7.44604593288168E-2</v>
      </c>
      <c r="AZ31" s="21">
        <v>-7.6090303108434995E-2</v>
      </c>
      <c r="BA31" s="21">
        <v>0.978580138164313</v>
      </c>
      <c r="BD31" s="73">
        <v>35</v>
      </c>
      <c r="BE31" s="73">
        <v>175</v>
      </c>
      <c r="BF31" s="73">
        <v>7.2166856451767097E-2</v>
      </c>
      <c r="BG31" s="73">
        <v>-5.4244602477958197E-2</v>
      </c>
      <c r="BH31" s="73">
        <v>1.3303970009014501</v>
      </c>
      <c r="BI31" s="73"/>
      <c r="BJ31" s="73">
        <v>35</v>
      </c>
      <c r="BK31" s="73">
        <v>175</v>
      </c>
      <c r="BL31" s="73">
        <v>3.4045175687121003E-2</v>
      </c>
      <c r="BM31" s="73">
        <v>-8.9939887690281703E-2</v>
      </c>
      <c r="BN31" s="73">
        <v>0.37853255726046098</v>
      </c>
      <c r="BO31" s="73"/>
      <c r="BP31" s="75">
        <v>35</v>
      </c>
      <c r="BQ31" s="22">
        <v>9.9087225708391694E-2</v>
      </c>
      <c r="BR31" s="22">
        <v>-8.5970748674564695E-2</v>
      </c>
      <c r="BS31" s="23">
        <v>1.1525690683871801</v>
      </c>
      <c r="BT31" s="75">
        <v>175</v>
      </c>
      <c r="BU31" s="73"/>
      <c r="BV31" s="73">
        <v>35</v>
      </c>
      <c r="BW31" s="73">
        <v>175</v>
      </c>
      <c r="BX31" s="73">
        <v>4.64330684160391E-2</v>
      </c>
      <c r="BY31" s="73">
        <v>-6.1355459226749301E-2</v>
      </c>
      <c r="BZ31" s="73">
        <v>0.75678788817206899</v>
      </c>
      <c r="CB31" s="75">
        <v>35</v>
      </c>
      <c r="CC31" s="22">
        <v>4.2959964748006403E-2</v>
      </c>
      <c r="CD31" s="22">
        <v>-0.117640766478251</v>
      </c>
      <c r="CE31" s="23">
        <v>0.36517923194548702</v>
      </c>
      <c r="CF31" s="75">
        <v>175</v>
      </c>
      <c r="CI31" s="73"/>
      <c r="CJ31" s="73">
        <v>35</v>
      </c>
      <c r="CK31" s="73">
        <v>175</v>
      </c>
      <c r="CL31" s="73">
        <v>-4.09530260351023E-3</v>
      </c>
      <c r="CM31" s="73">
        <v>-0.111170446164331</v>
      </c>
      <c r="CN31" s="73">
        <v>-3.6838051341959999E-2</v>
      </c>
      <c r="CP31" s="73">
        <v>35</v>
      </c>
      <c r="CQ31" s="73">
        <v>175</v>
      </c>
      <c r="CR31" s="73">
        <v>-3.0753367141920699E-4</v>
      </c>
      <c r="CS31" s="73">
        <v>-7.8472469582497498E-2</v>
      </c>
      <c r="CT31" s="73">
        <v>-3.9190008044273396E-3</v>
      </c>
      <c r="CV31" s="73">
        <v>35</v>
      </c>
      <c r="CW31" s="73">
        <v>175</v>
      </c>
      <c r="CX31" s="73">
        <v>4.5271750812063097E-2</v>
      </c>
      <c r="CY31" s="73">
        <v>-7.4887895395968296E-2</v>
      </c>
      <c r="CZ31" s="73">
        <v>0.60452694754859404</v>
      </c>
      <c r="DB31" s="75">
        <v>35</v>
      </c>
      <c r="DC31" s="22">
        <v>4.5009556549935097E-2</v>
      </c>
      <c r="DD31" s="22">
        <v>-4.9874354732021398E-2</v>
      </c>
      <c r="DE31" s="23">
        <v>0.902458924867797</v>
      </c>
      <c r="DF31" s="75">
        <v>175</v>
      </c>
      <c r="DH31" s="73">
        <v>70</v>
      </c>
      <c r="DI31" s="73">
        <v>175</v>
      </c>
      <c r="DJ31" s="73">
        <v>-2.35076631267024E-2</v>
      </c>
      <c r="DK31" s="73">
        <v>-0.10860399999999901</v>
      </c>
      <c r="DL31" s="73">
        <v>-0.21645301394702299</v>
      </c>
      <c r="DN31" s="73">
        <v>70</v>
      </c>
      <c r="DO31" s="73">
        <v>175</v>
      </c>
      <c r="DP31" s="73">
        <v>-2.35076631267024E-2</v>
      </c>
      <c r="DQ31" s="73">
        <v>-0.10860399999999901</v>
      </c>
      <c r="DR31" s="73">
        <v>-0.21645301394702299</v>
      </c>
      <c r="DT31" s="75">
        <v>55</v>
      </c>
      <c r="DU31" s="22">
        <v>2.3731773712449E-2</v>
      </c>
      <c r="DV31" s="22">
        <v>-0.14108032954451799</v>
      </c>
      <c r="DW31" s="23">
        <v>0.168214617793052</v>
      </c>
      <c r="DX31" s="75">
        <v>175</v>
      </c>
    </row>
    <row r="32" spans="1:148" x14ac:dyDescent="0.3">
      <c r="A32">
        <v>15</v>
      </c>
      <c r="B32">
        <v>3</v>
      </c>
      <c r="C32">
        <v>175</v>
      </c>
      <c r="D32" s="1">
        <v>4.3717195631685999E-3</v>
      </c>
      <c r="E32" s="1">
        <v>-5.27930029679737E-2</v>
      </c>
      <c r="F32" s="2">
        <v>8.2808692769772194E-2</v>
      </c>
      <c r="I32" s="5">
        <v>15</v>
      </c>
      <c r="J32" s="5">
        <v>3</v>
      </c>
      <c r="K32" s="5">
        <v>175</v>
      </c>
      <c r="L32" s="6">
        <v>-1.19182056634434E-2</v>
      </c>
      <c r="M32" s="6">
        <v>-8.6110227187906396E-2</v>
      </c>
      <c r="N32" s="13">
        <v>-0.13840638972460201</v>
      </c>
      <c r="O32" s="10"/>
      <c r="Q32" s="21">
        <v>25</v>
      </c>
      <c r="R32" s="21">
        <v>175</v>
      </c>
      <c r="S32" s="22">
        <v>7.99118275498647E-2</v>
      </c>
      <c r="T32" s="22">
        <v>-3.6067136295008601E-2</v>
      </c>
      <c r="U32" s="23">
        <v>2.21564104497322</v>
      </c>
      <c r="V32" s="21"/>
      <c r="W32" s="21">
        <v>25</v>
      </c>
      <c r="X32" s="21">
        <v>175</v>
      </c>
      <c r="Y32" s="22">
        <v>3.83221925132195E-2</v>
      </c>
      <c r="Z32" s="22">
        <v>-9.89195984538358E-2</v>
      </c>
      <c r="AA32" s="23">
        <v>0.38740748155284799</v>
      </c>
      <c r="AB32" s="21"/>
      <c r="AC32" s="21">
        <v>25</v>
      </c>
      <c r="AD32" s="21">
        <v>175</v>
      </c>
      <c r="AE32" s="22">
        <v>0.109819716909877</v>
      </c>
      <c r="AF32" s="22">
        <v>-7.3891200828687498E-2</v>
      </c>
      <c r="AG32" s="23">
        <v>1.48623537956147</v>
      </c>
      <c r="AJ32" s="21">
        <v>75</v>
      </c>
      <c r="AK32" s="21">
        <v>0</v>
      </c>
      <c r="AL32" s="21">
        <v>125</v>
      </c>
      <c r="AM32" s="21">
        <v>6.3058625119602904E-2</v>
      </c>
      <c r="AN32" s="21">
        <v>-3.3926190505314903E-2</v>
      </c>
      <c r="AO32" s="21">
        <v>1.858700437048</v>
      </c>
      <c r="AP32" s="21">
        <v>40</v>
      </c>
      <c r="AQ32" s="21">
        <v>0</v>
      </c>
      <c r="AR32" s="21">
        <v>175</v>
      </c>
      <c r="AS32" s="21">
        <v>2.7398768484929399E-2</v>
      </c>
      <c r="AT32" s="21">
        <v>-6.8013036963128604E-2</v>
      </c>
      <c r="AU32" s="21">
        <v>0.40284583233333499</v>
      </c>
      <c r="AV32" s="21">
        <v>30</v>
      </c>
      <c r="AW32" s="21">
        <v>0</v>
      </c>
      <c r="AX32" s="21">
        <v>100</v>
      </c>
      <c r="AY32" s="21">
        <v>6.20244048761949E-2</v>
      </c>
      <c r="AZ32" s="21">
        <v>-8.1393197731960604E-2</v>
      </c>
      <c r="BA32" s="21">
        <v>0.76203425598844399</v>
      </c>
      <c r="BD32" s="73">
        <v>35</v>
      </c>
      <c r="BE32" s="73">
        <v>200</v>
      </c>
      <c r="BF32" s="73">
        <v>6.5029200441161006E-2</v>
      </c>
      <c r="BG32" s="73">
        <v>-6.3927967568863195E-2</v>
      </c>
      <c r="BH32" s="73">
        <v>1.01722615177952</v>
      </c>
      <c r="BI32" s="73"/>
      <c r="BJ32" s="73">
        <v>35</v>
      </c>
      <c r="BK32" s="73">
        <v>200</v>
      </c>
      <c r="BL32" s="73">
        <v>3.5223286944575799E-2</v>
      </c>
      <c r="BM32" s="73">
        <v>-0.108913153926973</v>
      </c>
      <c r="BN32" s="73">
        <v>0.323407097072894</v>
      </c>
      <c r="BO32" s="73"/>
      <c r="BP32" s="75">
        <v>35</v>
      </c>
      <c r="BQ32" s="22">
        <v>9.3534432335244402E-2</v>
      </c>
      <c r="BR32" s="22">
        <v>-8.9113117919483203E-2</v>
      </c>
      <c r="BS32" s="23">
        <v>1.04961463047175</v>
      </c>
      <c r="BT32" s="75">
        <v>200</v>
      </c>
      <c r="BU32" s="73"/>
      <c r="BV32" s="73">
        <v>35</v>
      </c>
      <c r="BW32" s="73">
        <v>200</v>
      </c>
      <c r="BX32" s="73">
        <v>4.53858599868135E-2</v>
      </c>
      <c r="BY32" s="73">
        <v>-6.2955059740504499E-2</v>
      </c>
      <c r="BZ32" s="73">
        <v>0.72092473859750505</v>
      </c>
      <c r="CB32" s="75">
        <v>35</v>
      </c>
      <c r="CC32" s="22">
        <v>5.5956959065207097E-2</v>
      </c>
      <c r="CD32" s="22">
        <v>-0.114217089611797</v>
      </c>
      <c r="CE32" s="23">
        <v>0.48991757061394597</v>
      </c>
      <c r="CF32" s="75">
        <v>200</v>
      </c>
      <c r="CI32" s="73"/>
      <c r="CJ32" s="73">
        <v>35</v>
      </c>
      <c r="CK32" s="73">
        <v>200</v>
      </c>
      <c r="CL32" s="73">
        <v>1.23528107672126E-2</v>
      </c>
      <c r="CM32" s="73">
        <v>-0.110265359199548</v>
      </c>
      <c r="CN32" s="73">
        <v>0.112028028175717</v>
      </c>
      <c r="CP32" s="73">
        <v>35</v>
      </c>
      <c r="CQ32" s="73">
        <v>200</v>
      </c>
      <c r="CR32" s="73">
        <v>-8.5528455069139604E-3</v>
      </c>
      <c r="CS32" s="73">
        <v>-0.101238471374633</v>
      </c>
      <c r="CT32" s="73">
        <v>-8.4482167606661301E-2</v>
      </c>
      <c r="CV32" s="73">
        <v>35</v>
      </c>
      <c r="CW32" s="73">
        <v>200</v>
      </c>
      <c r="CX32" s="73">
        <v>6.0689168123203199E-2</v>
      </c>
      <c r="CY32" s="73">
        <v>-6.6193221837399799E-2</v>
      </c>
      <c r="CZ32" s="73">
        <v>0.91684868085561599</v>
      </c>
      <c r="DB32" s="75">
        <v>35</v>
      </c>
      <c r="DC32" s="22">
        <v>5.3796514413061797E-2</v>
      </c>
      <c r="DD32" s="22">
        <v>-5.0243077400746697E-2</v>
      </c>
      <c r="DE32" s="23">
        <v>1.0707249077115999</v>
      </c>
      <c r="DF32" s="75">
        <v>200</v>
      </c>
      <c r="DH32" s="73">
        <v>70</v>
      </c>
      <c r="DI32" s="73">
        <v>200</v>
      </c>
      <c r="DJ32" s="73">
        <v>-4.4111341784968797E-2</v>
      </c>
      <c r="DK32" s="73">
        <v>-0.19019799999999901</v>
      </c>
      <c r="DL32" s="73">
        <v>-0.23192326830444401</v>
      </c>
      <c r="DN32" s="73">
        <v>70</v>
      </c>
      <c r="DO32" s="73">
        <v>200</v>
      </c>
      <c r="DP32" s="73">
        <v>-4.4111341784968797E-2</v>
      </c>
      <c r="DQ32" s="73">
        <v>-0.19019799999999901</v>
      </c>
      <c r="DR32" s="73">
        <v>-0.23192326830444401</v>
      </c>
      <c r="DT32" s="75">
        <v>55</v>
      </c>
      <c r="DU32" s="22">
        <v>1.71967154194986E-2</v>
      </c>
      <c r="DV32" s="22">
        <v>-0.16232268859304699</v>
      </c>
      <c r="DW32" s="23">
        <v>0.10594153884804</v>
      </c>
      <c r="DX32" s="75">
        <v>200</v>
      </c>
    </row>
    <row r="33" spans="1:128" x14ac:dyDescent="0.3">
      <c r="A33">
        <v>15</v>
      </c>
      <c r="B33">
        <v>3</v>
      </c>
      <c r="C33">
        <v>200</v>
      </c>
      <c r="D33" s="1">
        <v>5.4057393580928701E-3</v>
      </c>
      <c r="E33" s="1">
        <v>-5.5659729001377098E-2</v>
      </c>
      <c r="F33" s="2">
        <v>9.7121194355062807E-2</v>
      </c>
      <c r="I33" s="7">
        <v>15</v>
      </c>
      <c r="J33" s="7">
        <v>3</v>
      </c>
      <c r="K33" s="7">
        <v>200</v>
      </c>
      <c r="L33" s="8">
        <v>-5.6235043901443297E-3</v>
      </c>
      <c r="M33" s="8">
        <v>-6.9891801462201197E-2</v>
      </c>
      <c r="N33" s="11">
        <v>-8.0460143714933804E-2</v>
      </c>
      <c r="O33" s="12"/>
      <c r="Q33" s="21">
        <v>25</v>
      </c>
      <c r="R33" s="21">
        <v>200</v>
      </c>
      <c r="S33" s="22">
        <v>7.2640457871396405E-2</v>
      </c>
      <c r="T33" s="22">
        <v>-3.7146416593138401E-2</v>
      </c>
      <c r="U33" s="23">
        <v>1.9555172351352501</v>
      </c>
      <c r="V33" s="21"/>
      <c r="W33" s="21">
        <v>25</v>
      </c>
      <c r="X33" s="21">
        <v>200</v>
      </c>
      <c r="Y33" s="22">
        <v>5.24924079321826E-2</v>
      </c>
      <c r="Z33" s="22">
        <v>-9.6861815226708503E-2</v>
      </c>
      <c r="AA33" s="23">
        <v>0.54193087141018603</v>
      </c>
      <c r="AB33" s="21"/>
      <c r="AC33" s="21">
        <v>25</v>
      </c>
      <c r="AD33" s="21">
        <v>200</v>
      </c>
      <c r="AE33" s="22">
        <v>0.114712244239229</v>
      </c>
      <c r="AF33" s="22">
        <v>-6.4862872381369299E-2</v>
      </c>
      <c r="AG33" s="23">
        <v>1.7685347569062999</v>
      </c>
      <c r="AJ33" s="21">
        <v>30</v>
      </c>
      <c r="AK33" s="21">
        <v>0</v>
      </c>
      <c r="AL33" s="21">
        <v>125</v>
      </c>
      <c r="AM33" s="21">
        <v>6.9282790144080106E-2</v>
      </c>
      <c r="AN33" s="21">
        <v>-3.7299545434322602E-2</v>
      </c>
      <c r="AO33" s="21">
        <v>1.85747009346464</v>
      </c>
      <c r="AP33" s="21">
        <v>40</v>
      </c>
      <c r="AQ33" s="21">
        <v>0</v>
      </c>
      <c r="AR33" s="21">
        <v>150</v>
      </c>
      <c r="AS33" s="21">
        <v>2.4323559865431599E-2</v>
      </c>
      <c r="AT33" s="21">
        <v>-6.0839767932295702E-2</v>
      </c>
      <c r="AU33" s="21">
        <v>0.399797052028529</v>
      </c>
      <c r="AV33" s="21">
        <v>35</v>
      </c>
      <c r="AW33" s="21">
        <v>0</v>
      </c>
      <c r="AX33" s="21">
        <v>200</v>
      </c>
      <c r="AY33" s="21">
        <v>9.4285687880543104E-2</v>
      </c>
      <c r="AZ33" s="21">
        <v>-5.44397808920822E-2</v>
      </c>
      <c r="BA33" s="21">
        <v>1.7319262924193</v>
      </c>
      <c r="BD33" s="73">
        <v>30</v>
      </c>
      <c r="BE33" s="73">
        <v>100</v>
      </c>
      <c r="BF33" s="73">
        <v>4.8472239065651401E-2</v>
      </c>
      <c r="BG33" s="73">
        <v>-7.2903725637224207E-2</v>
      </c>
      <c r="BH33" s="73">
        <v>0.66488013667303902</v>
      </c>
      <c r="BI33" s="73"/>
      <c r="BJ33" s="73">
        <v>30</v>
      </c>
      <c r="BK33" s="73">
        <v>100</v>
      </c>
      <c r="BL33" s="73">
        <v>1.1541390644878499E-3</v>
      </c>
      <c r="BM33" s="73">
        <v>-8.0920054677271397E-2</v>
      </c>
      <c r="BN33" s="73">
        <v>1.4262707422663499E-2</v>
      </c>
      <c r="BO33" s="73"/>
      <c r="BP33" s="75">
        <v>30</v>
      </c>
      <c r="BQ33" s="22">
        <v>4.94459485423666E-2</v>
      </c>
      <c r="BR33" s="22">
        <v>-0.113010406439078</v>
      </c>
      <c r="BS33" s="23">
        <v>0.43753447227023201</v>
      </c>
      <c r="BT33" s="75">
        <v>100</v>
      </c>
      <c r="BU33" s="73"/>
      <c r="BV33" s="73">
        <v>30</v>
      </c>
      <c r="BW33" s="73">
        <v>100</v>
      </c>
      <c r="BX33" s="73">
        <v>3.00734305465278E-2</v>
      </c>
      <c r="BY33" s="73">
        <v>-8.1583321275210702E-2</v>
      </c>
      <c r="BZ33" s="73">
        <v>0.36862228794386798</v>
      </c>
      <c r="CB33" s="75">
        <v>30</v>
      </c>
      <c r="CC33" s="22">
        <v>1.63243495860203E-2</v>
      </c>
      <c r="CD33" s="22">
        <v>-0.13787043836448401</v>
      </c>
      <c r="CE33" s="23">
        <v>0.11840355176694201</v>
      </c>
      <c r="CF33" s="75">
        <v>100</v>
      </c>
      <c r="CI33" s="73"/>
      <c r="CJ33" s="73">
        <v>30</v>
      </c>
      <c r="CK33" s="73">
        <v>100</v>
      </c>
      <c r="CL33" s="73">
        <v>-1.5352086772787699E-2</v>
      </c>
      <c r="CM33" s="73">
        <v>-0.106694726426999</v>
      </c>
      <c r="CN33" s="73">
        <v>-0.14388796229110301</v>
      </c>
      <c r="CP33" s="73">
        <v>30</v>
      </c>
      <c r="CQ33" s="73">
        <v>100</v>
      </c>
      <c r="CR33" s="73">
        <v>7.5290392255522804E-3</v>
      </c>
      <c r="CS33" s="73">
        <v>-5.1518511246876897E-2</v>
      </c>
      <c r="CT33" s="73">
        <v>0.14614240674527801</v>
      </c>
      <c r="CV33" s="73">
        <v>55</v>
      </c>
      <c r="CW33" s="73">
        <v>100</v>
      </c>
      <c r="CX33" s="73">
        <v>6.9915172669002398E-3</v>
      </c>
      <c r="CY33" s="73">
        <v>-6.2550577230038207E-2</v>
      </c>
      <c r="CZ33" s="73">
        <v>0.11177382490313301</v>
      </c>
      <c r="DB33" s="75">
        <v>55</v>
      </c>
      <c r="DC33" s="22">
        <v>6.4264477344675497E-2</v>
      </c>
      <c r="DD33" s="22">
        <v>-7.0388903253281399E-2</v>
      </c>
      <c r="DE33" s="23">
        <v>0.91299159916488104</v>
      </c>
      <c r="DF33" s="75">
        <v>100</v>
      </c>
      <c r="DH33" s="73">
        <v>75</v>
      </c>
      <c r="DI33" s="73">
        <v>100</v>
      </c>
      <c r="DJ33" s="73">
        <v>4.2374219997174799E-2</v>
      </c>
      <c r="DK33" s="73">
        <v>-4.3204360481284398E-2</v>
      </c>
      <c r="DL33" s="73">
        <v>0.98078572452266199</v>
      </c>
      <c r="DN33" s="73">
        <v>75</v>
      </c>
      <c r="DO33" s="73">
        <v>100</v>
      </c>
      <c r="DP33" s="73">
        <v>4.2374219997174799E-2</v>
      </c>
      <c r="DQ33" s="73">
        <v>-4.3204360481284398E-2</v>
      </c>
      <c r="DR33" s="73">
        <v>0.98078572452266199</v>
      </c>
      <c r="DT33" s="75">
        <v>60</v>
      </c>
      <c r="DU33" s="22">
        <v>1.7242926859962399E-2</v>
      </c>
      <c r="DV33" s="22">
        <v>-9.6360332182135494E-2</v>
      </c>
      <c r="DW33" s="23">
        <v>0.178942169142492</v>
      </c>
      <c r="DX33" s="75">
        <v>100</v>
      </c>
    </row>
    <row r="34" spans="1:128" x14ac:dyDescent="0.3">
      <c r="A34">
        <v>20</v>
      </c>
      <c r="B34">
        <v>0</v>
      </c>
      <c r="C34">
        <v>100</v>
      </c>
      <c r="D34" s="1">
        <v>3.9939841145984499E-2</v>
      </c>
      <c r="E34" s="1">
        <v>-4.9306896261201501E-2</v>
      </c>
      <c r="F34" s="2">
        <v>0.81002545636627898</v>
      </c>
      <c r="I34" s="5">
        <v>20</v>
      </c>
      <c r="J34" s="5">
        <v>0</v>
      </c>
      <c r="K34" s="5">
        <v>100</v>
      </c>
      <c r="L34" s="6">
        <v>-4.25671540602124E-2</v>
      </c>
      <c r="M34" s="6">
        <v>-0.192020181483331</v>
      </c>
      <c r="N34" s="13">
        <v>-0.22168062612683001</v>
      </c>
      <c r="O34" s="10"/>
      <c r="Q34" s="21">
        <v>30</v>
      </c>
      <c r="R34" s="21">
        <v>50</v>
      </c>
      <c r="S34" s="22">
        <v>5.45328697618888E-2</v>
      </c>
      <c r="T34" s="22">
        <v>-8.0640368305718302E-2</v>
      </c>
      <c r="U34" s="23">
        <v>0.67624777648766998</v>
      </c>
      <c r="V34" s="21"/>
      <c r="W34" s="21">
        <v>30</v>
      </c>
      <c r="X34" s="21">
        <v>50</v>
      </c>
      <c r="Y34" s="22">
        <v>-2.4564540087725299E-2</v>
      </c>
      <c r="Z34" s="22">
        <v>-0.14384532092337399</v>
      </c>
      <c r="AA34" s="23">
        <v>-0.170770518846495</v>
      </c>
      <c r="AB34" s="21"/>
      <c r="AC34" s="21">
        <v>30</v>
      </c>
      <c r="AD34" s="21">
        <v>50</v>
      </c>
      <c r="AE34" s="22">
        <v>3.4540381477348898E-2</v>
      </c>
      <c r="AF34" s="22">
        <v>-0.143193943465553</v>
      </c>
      <c r="AG34" s="23">
        <v>0.24121398322728599</v>
      </c>
      <c r="AJ34" s="21">
        <v>30</v>
      </c>
      <c r="AK34" s="21">
        <v>0</v>
      </c>
      <c r="AL34" s="21">
        <v>150</v>
      </c>
      <c r="AM34" s="21">
        <v>6.8605604633807798E-2</v>
      </c>
      <c r="AN34" s="21">
        <v>-3.6992406157235598E-2</v>
      </c>
      <c r="AO34" s="21">
        <v>1.8545861640413599</v>
      </c>
      <c r="AP34" s="21">
        <v>30</v>
      </c>
      <c r="AQ34" s="21">
        <v>0</v>
      </c>
      <c r="AR34" s="21">
        <v>175</v>
      </c>
      <c r="AS34" s="21">
        <v>2.79084509838105E-2</v>
      </c>
      <c r="AT34" s="21">
        <v>-7.1603900192953304E-2</v>
      </c>
      <c r="AU34" s="21">
        <v>0.38976160388756398</v>
      </c>
      <c r="AV34" s="21">
        <v>35</v>
      </c>
      <c r="AW34" s="21">
        <v>0</v>
      </c>
      <c r="AX34" s="21">
        <v>175</v>
      </c>
      <c r="AY34" s="21">
        <v>8.8849528206033701E-2</v>
      </c>
      <c r="AZ34" s="21">
        <v>-5.4805358241115203E-2</v>
      </c>
      <c r="BA34" s="21">
        <v>1.6211832393311201</v>
      </c>
      <c r="BD34" s="73">
        <v>30</v>
      </c>
      <c r="BE34" s="73">
        <v>125</v>
      </c>
      <c r="BF34" s="73">
        <v>4.7259729415076702E-2</v>
      </c>
      <c r="BG34" s="73">
        <v>-6.11321767478872E-2</v>
      </c>
      <c r="BH34" s="73">
        <v>0.77307453994283004</v>
      </c>
      <c r="BI34" s="73"/>
      <c r="BJ34" s="73">
        <v>30</v>
      </c>
      <c r="BK34" s="73">
        <v>125</v>
      </c>
      <c r="BL34" s="73">
        <v>9.6593559733633098E-3</v>
      </c>
      <c r="BM34" s="73">
        <v>-6.6315856332004597E-2</v>
      </c>
      <c r="BN34" s="73">
        <v>0.14565680830546099</v>
      </c>
      <c r="BO34" s="73"/>
      <c r="BP34" s="75">
        <v>30</v>
      </c>
      <c r="BQ34" s="22">
        <v>5.5466578099294103E-2</v>
      </c>
      <c r="BR34" s="22">
        <v>-0.101269008636676</v>
      </c>
      <c r="BS34" s="23">
        <v>0.54771522745218004</v>
      </c>
      <c r="BT34" s="75">
        <v>125</v>
      </c>
      <c r="BU34" s="73"/>
      <c r="BV34" s="73">
        <v>30</v>
      </c>
      <c r="BW34" s="73">
        <v>125</v>
      </c>
      <c r="BX34" s="73">
        <v>3.4272453535222201E-2</v>
      </c>
      <c r="BY34" s="73">
        <v>-7.0145237941517294E-2</v>
      </c>
      <c r="BZ34" s="73">
        <v>0.48859273331992098</v>
      </c>
      <c r="CB34" s="75">
        <v>30</v>
      </c>
      <c r="CC34" s="22">
        <v>3.2488494317718497E-2</v>
      </c>
      <c r="CD34" s="22">
        <v>-0.124943018860757</v>
      </c>
      <c r="CE34" s="23">
        <v>0.26002648738562401</v>
      </c>
      <c r="CF34" s="75">
        <v>125</v>
      </c>
      <c r="CI34" s="73"/>
      <c r="CJ34" s="73">
        <v>30</v>
      </c>
      <c r="CK34" s="73">
        <v>125</v>
      </c>
      <c r="CL34" s="73">
        <v>-2.01510510850713E-3</v>
      </c>
      <c r="CM34" s="73">
        <v>-8.2987031769753597E-2</v>
      </c>
      <c r="CN34" s="73">
        <v>-2.4282168738098901E-2</v>
      </c>
      <c r="CP34" s="73">
        <v>30</v>
      </c>
      <c r="CQ34" s="73">
        <v>125</v>
      </c>
      <c r="CR34" s="73">
        <v>8.7072824674986893E-3</v>
      </c>
      <c r="CS34" s="73">
        <v>-4.1626527988332503E-2</v>
      </c>
      <c r="CT34" s="73">
        <v>0.20917628465048099</v>
      </c>
      <c r="CV34" s="73">
        <v>55</v>
      </c>
      <c r="CW34" s="73">
        <v>125</v>
      </c>
      <c r="CX34" s="73">
        <v>2.0727885924884299E-2</v>
      </c>
      <c r="CY34" s="73">
        <v>-5.1582573043922199E-2</v>
      </c>
      <c r="CZ34" s="73">
        <v>0.40183892934605298</v>
      </c>
      <c r="DB34" s="75">
        <v>55</v>
      </c>
      <c r="DC34" s="22">
        <v>6.15663950274584E-2</v>
      </c>
      <c r="DD34" s="22">
        <v>-9.1159551829660804E-2</v>
      </c>
      <c r="DE34" s="23">
        <v>0.67536965454262299</v>
      </c>
      <c r="DF34" s="75">
        <v>125</v>
      </c>
      <c r="DH34" s="73">
        <v>75</v>
      </c>
      <c r="DI34" s="73">
        <v>125</v>
      </c>
      <c r="DJ34" s="73">
        <v>1.6348577655629099E-2</v>
      </c>
      <c r="DK34" s="73">
        <v>-4.4077150768643103E-2</v>
      </c>
      <c r="DL34" s="73">
        <v>0.370908222753355</v>
      </c>
      <c r="DN34" s="73">
        <v>75</v>
      </c>
      <c r="DO34" s="73">
        <v>125</v>
      </c>
      <c r="DP34" s="73">
        <v>1.6348577655629099E-2</v>
      </c>
      <c r="DQ34" s="73">
        <v>-4.4077150768643103E-2</v>
      </c>
      <c r="DR34" s="73">
        <v>0.370908222753355</v>
      </c>
      <c r="DT34" s="75">
        <v>60</v>
      </c>
      <c r="DU34" s="22">
        <v>2.2317358951465398E-2</v>
      </c>
      <c r="DV34" s="22">
        <v>-9.6493054691858496E-2</v>
      </c>
      <c r="DW34" s="23">
        <v>0.23128461444954501</v>
      </c>
      <c r="DX34" s="75">
        <v>125</v>
      </c>
    </row>
    <row r="35" spans="1:128" x14ac:dyDescent="0.3">
      <c r="A35">
        <v>20</v>
      </c>
      <c r="B35">
        <v>0</v>
      </c>
      <c r="C35">
        <v>125</v>
      </c>
      <c r="D35" s="1">
        <v>5.34347642536551E-2</v>
      </c>
      <c r="E35" s="1">
        <v>-2.6446668400453399E-2</v>
      </c>
      <c r="F35" s="2">
        <v>2.0204724256586899</v>
      </c>
      <c r="I35" s="7">
        <v>20</v>
      </c>
      <c r="J35" s="7">
        <v>0</v>
      </c>
      <c r="K35" s="7">
        <v>125</v>
      </c>
      <c r="L35" s="8">
        <v>-2.3276139689395701E-2</v>
      </c>
      <c r="M35" s="8">
        <v>-0.123994500433198</v>
      </c>
      <c r="N35" s="11">
        <v>-0.18771912954264999</v>
      </c>
      <c r="O35" s="12"/>
      <c r="Q35" s="21">
        <v>30</v>
      </c>
      <c r="R35" s="21">
        <v>75</v>
      </c>
      <c r="S35" s="22">
        <v>6.1624522728447997E-2</v>
      </c>
      <c r="T35" s="22">
        <v>-6.5722030572664097E-2</v>
      </c>
      <c r="U35" s="23">
        <v>0.93765396764961695</v>
      </c>
      <c r="V35" s="21"/>
      <c r="W35" s="21">
        <v>30</v>
      </c>
      <c r="X35" s="21">
        <v>75</v>
      </c>
      <c r="Y35" s="22">
        <v>-5.6664724182267005E-4</v>
      </c>
      <c r="Z35" s="22">
        <v>-7.9489728419333203E-2</v>
      </c>
      <c r="AA35" s="23">
        <v>-7.1285592879803102E-3</v>
      </c>
      <c r="AB35" s="21"/>
      <c r="AC35" s="21">
        <v>30</v>
      </c>
      <c r="AD35" s="21">
        <v>75</v>
      </c>
      <c r="AE35" s="22">
        <v>6.14698941259069E-2</v>
      </c>
      <c r="AF35" s="22">
        <v>-0.104401634173689</v>
      </c>
      <c r="AG35" s="23">
        <v>0.58878287310753596</v>
      </c>
      <c r="AJ35" s="21">
        <v>95</v>
      </c>
      <c r="AK35" s="21">
        <v>0</v>
      </c>
      <c r="AL35" s="21">
        <v>125</v>
      </c>
      <c r="AM35" s="21">
        <v>4.7962689695965198E-2</v>
      </c>
      <c r="AN35" s="21">
        <v>-2.61425271800113E-2</v>
      </c>
      <c r="AO35" s="21">
        <v>1.8346615599060201</v>
      </c>
      <c r="AP35" s="21">
        <v>15</v>
      </c>
      <c r="AQ35" s="21">
        <v>0</v>
      </c>
      <c r="AR35" s="21">
        <v>200</v>
      </c>
      <c r="AS35" s="21">
        <v>2.2148713118779199E-2</v>
      </c>
      <c r="AT35" s="21">
        <v>-5.6874811088980001E-2</v>
      </c>
      <c r="AU35" s="21">
        <v>0.389429216461533</v>
      </c>
      <c r="AV35" s="21">
        <v>35</v>
      </c>
      <c r="AW35" s="21">
        <v>0</v>
      </c>
      <c r="AX35" s="21">
        <v>150</v>
      </c>
      <c r="AY35" s="21">
        <v>7.1382104224812101E-2</v>
      </c>
      <c r="AZ35" s="21">
        <v>-8.5535107682144507E-2</v>
      </c>
      <c r="BA35" s="21">
        <v>0.83453573812140103</v>
      </c>
      <c r="BD35" s="73">
        <v>30</v>
      </c>
      <c r="BE35" s="73">
        <v>150</v>
      </c>
      <c r="BF35" s="73">
        <v>5.7173144644737599E-2</v>
      </c>
      <c r="BG35" s="73">
        <v>-5.2389442618940997E-2</v>
      </c>
      <c r="BH35" s="73">
        <v>1.0913104203186701</v>
      </c>
      <c r="BI35" s="73"/>
      <c r="BJ35" s="73">
        <v>30</v>
      </c>
      <c r="BK35" s="73">
        <v>150</v>
      </c>
      <c r="BL35" s="73">
        <v>2.0225868147889299E-2</v>
      </c>
      <c r="BM35" s="73">
        <v>-5.9770135408227801E-2</v>
      </c>
      <c r="BN35" s="73">
        <v>0.338394216605791</v>
      </c>
      <c r="BO35" s="73"/>
      <c r="BP35" s="75">
        <v>30</v>
      </c>
      <c r="BQ35" s="22">
        <v>7.3862766487022002E-2</v>
      </c>
      <c r="BR35" s="22">
        <v>-9.1796414848158897E-2</v>
      </c>
      <c r="BS35" s="23">
        <v>0.804636723658532</v>
      </c>
      <c r="BT35" s="75">
        <v>150</v>
      </c>
      <c r="BU35" s="73"/>
      <c r="BV35" s="73">
        <v>30</v>
      </c>
      <c r="BW35" s="73">
        <v>150</v>
      </c>
      <c r="BX35" s="73">
        <v>3.5249359211041303E-2</v>
      </c>
      <c r="BY35" s="73">
        <v>-6.0291903788098698E-2</v>
      </c>
      <c r="BZ35" s="73">
        <v>0.58464498541841203</v>
      </c>
      <c r="CB35" s="75">
        <v>30</v>
      </c>
      <c r="CC35" s="22">
        <v>4.17140448010246E-2</v>
      </c>
      <c r="CD35" s="22">
        <v>-0.117004466114632</v>
      </c>
      <c r="CE35" s="23">
        <v>0.35651668851816498</v>
      </c>
      <c r="CF35" s="75">
        <v>150</v>
      </c>
      <c r="CI35" s="73"/>
      <c r="CJ35" s="73">
        <v>30</v>
      </c>
      <c r="CK35" s="73">
        <v>150</v>
      </c>
      <c r="CL35" s="73">
        <v>7.3093261226781104E-3</v>
      </c>
      <c r="CM35" s="73">
        <v>-8.0047888449889998E-2</v>
      </c>
      <c r="CN35" s="73">
        <v>9.1311916706631802E-2</v>
      </c>
      <c r="CP35" s="73">
        <v>30</v>
      </c>
      <c r="CQ35" s="73">
        <v>150</v>
      </c>
      <c r="CR35" s="73">
        <v>1.44494538478213E-2</v>
      </c>
      <c r="CS35" s="73">
        <v>-5.14478804832873E-2</v>
      </c>
      <c r="CT35" s="73">
        <v>0.28085615407451398</v>
      </c>
      <c r="CV35" s="73">
        <v>55</v>
      </c>
      <c r="CW35" s="73">
        <v>150</v>
      </c>
      <c r="CX35" s="73">
        <v>3.2420333674766502E-2</v>
      </c>
      <c r="CY35" s="73">
        <v>-6.1873213549419603E-2</v>
      </c>
      <c r="CZ35" s="73">
        <v>0.52398011699960501</v>
      </c>
      <c r="DB35" s="75">
        <v>55</v>
      </c>
      <c r="DC35" s="22">
        <v>6.8388353467230698E-2</v>
      </c>
      <c r="DD35" s="22">
        <v>-8.1180472279415702E-2</v>
      </c>
      <c r="DE35" s="23">
        <v>0.84242369558832197</v>
      </c>
      <c r="DF35" s="75">
        <v>150</v>
      </c>
      <c r="DH35" s="73">
        <v>75</v>
      </c>
      <c r="DI35" s="73">
        <v>150</v>
      </c>
      <c r="DJ35" s="73">
        <v>-9.6947037819980902E-3</v>
      </c>
      <c r="DK35" s="73">
        <v>-8.7042962195876303E-2</v>
      </c>
      <c r="DL35" s="73">
        <v>-0.111378376119389</v>
      </c>
      <c r="DN35" s="73">
        <v>75</v>
      </c>
      <c r="DO35" s="73">
        <v>150</v>
      </c>
      <c r="DP35" s="73">
        <v>-9.6947037819980902E-3</v>
      </c>
      <c r="DQ35" s="73">
        <v>-8.7042962195876303E-2</v>
      </c>
      <c r="DR35" s="73">
        <v>-0.111378376119389</v>
      </c>
      <c r="DT35" s="75">
        <v>60</v>
      </c>
      <c r="DU35" s="22">
        <v>1.03817011002513E-2</v>
      </c>
      <c r="DV35" s="22">
        <v>-0.12622813061296001</v>
      </c>
      <c r="DW35" s="23">
        <v>8.22455426523237E-2</v>
      </c>
      <c r="DX35" s="75">
        <v>150</v>
      </c>
    </row>
    <row r="36" spans="1:128" x14ac:dyDescent="0.3">
      <c r="A36">
        <v>20</v>
      </c>
      <c r="B36">
        <v>0</v>
      </c>
      <c r="C36">
        <v>150</v>
      </c>
      <c r="D36" s="1">
        <v>5.3234988557920297E-2</v>
      </c>
      <c r="E36" s="1">
        <v>-2.4863253881882499E-2</v>
      </c>
      <c r="F36" s="2">
        <v>2.1411110875037802</v>
      </c>
      <c r="I36" s="5">
        <v>20</v>
      </c>
      <c r="J36" s="5">
        <v>0</v>
      </c>
      <c r="K36" s="5">
        <v>150</v>
      </c>
      <c r="L36" s="6">
        <v>-4.7557539088029198E-3</v>
      </c>
      <c r="M36" s="6">
        <v>-8.4236140699711304E-2</v>
      </c>
      <c r="N36" s="13">
        <v>-5.6457404972486101E-2</v>
      </c>
      <c r="O36" s="10"/>
      <c r="Q36" s="21">
        <v>30</v>
      </c>
      <c r="R36" s="21">
        <v>100</v>
      </c>
      <c r="S36" s="22">
        <v>7.3445324509275198E-2</v>
      </c>
      <c r="T36" s="22">
        <v>-4.1172363328977703E-2</v>
      </c>
      <c r="U36" s="23">
        <v>1.78385010164289</v>
      </c>
      <c r="V36" s="21"/>
      <c r="W36" s="21">
        <v>30</v>
      </c>
      <c r="X36" s="21">
        <v>100</v>
      </c>
      <c r="Y36" s="22">
        <v>1.7422709302646999E-2</v>
      </c>
      <c r="Z36" s="22">
        <v>-6.8025862222936606E-2</v>
      </c>
      <c r="AA36" s="23">
        <v>0.25611890438887402</v>
      </c>
      <c r="AB36" s="21"/>
      <c r="AC36" s="21">
        <v>30</v>
      </c>
      <c r="AD36" s="21">
        <v>100</v>
      </c>
      <c r="AE36" s="22">
        <v>8.7349325750583504E-2</v>
      </c>
      <c r="AF36" s="22">
        <v>-8.7110772961473001E-2</v>
      </c>
      <c r="AG36" s="23">
        <v>1.0027384992808599</v>
      </c>
      <c r="AJ36" s="21">
        <v>45</v>
      </c>
      <c r="AK36" s="21">
        <v>0</v>
      </c>
      <c r="AL36" s="21">
        <v>175</v>
      </c>
      <c r="AM36" s="21">
        <v>7.0377900825823098E-2</v>
      </c>
      <c r="AN36" s="21">
        <v>-3.8817005545286401E-2</v>
      </c>
      <c r="AO36" s="21">
        <v>1.81306877841763</v>
      </c>
      <c r="AP36" s="21">
        <v>50</v>
      </c>
      <c r="AQ36" s="21">
        <v>0</v>
      </c>
      <c r="AR36" s="21">
        <v>175</v>
      </c>
      <c r="AS36" s="21">
        <v>3.3369760549371498E-2</v>
      </c>
      <c r="AT36" s="21">
        <v>-8.6960967476941195E-2</v>
      </c>
      <c r="AU36" s="21">
        <v>0.38373262760927601</v>
      </c>
      <c r="AV36" s="21">
        <v>35</v>
      </c>
      <c r="AW36" s="21">
        <v>0</v>
      </c>
      <c r="AX36" s="21">
        <v>125</v>
      </c>
      <c r="AY36" s="21">
        <v>7.2997180950900006E-2</v>
      </c>
      <c r="AZ36" s="21">
        <v>-9.1821128278102196E-2</v>
      </c>
      <c r="BA36" s="21">
        <v>0.79499329097558702</v>
      </c>
      <c r="BD36" s="73">
        <v>30</v>
      </c>
      <c r="BE36" s="73">
        <v>175</v>
      </c>
      <c r="BF36" s="73">
        <v>5.6414065526741101E-2</v>
      </c>
      <c r="BG36" s="73">
        <v>-5.3443816382204301E-2</v>
      </c>
      <c r="BH36" s="73">
        <v>1.05557704044365</v>
      </c>
      <c r="BI36" s="73"/>
      <c r="BJ36" s="73">
        <v>30</v>
      </c>
      <c r="BK36" s="73">
        <v>175</v>
      </c>
      <c r="BL36" s="73">
        <v>2.65262122423113E-2</v>
      </c>
      <c r="BM36" s="73">
        <v>-5.9419562906000402E-2</v>
      </c>
      <c r="BN36" s="73">
        <v>0.44642220415311401</v>
      </c>
      <c r="BO36" s="73"/>
      <c r="BP36" s="75">
        <v>30</v>
      </c>
      <c r="BQ36" s="22">
        <v>7.8409094801691004E-2</v>
      </c>
      <c r="BR36" s="22">
        <v>-8.4718976242032007E-2</v>
      </c>
      <c r="BS36" s="23">
        <v>0.92551985729484598</v>
      </c>
      <c r="BT36" s="75">
        <v>175</v>
      </c>
      <c r="BU36" s="73"/>
      <c r="BV36" s="73">
        <v>30</v>
      </c>
      <c r="BW36" s="73">
        <v>175</v>
      </c>
      <c r="BX36" s="73">
        <v>3.3087721379381901E-2</v>
      </c>
      <c r="BY36" s="73">
        <v>-6.62288318681135E-2</v>
      </c>
      <c r="BZ36" s="73">
        <v>0.49959693453859999</v>
      </c>
      <c r="CB36" s="75">
        <v>30</v>
      </c>
      <c r="CC36" s="22">
        <v>4.7627705003549098E-2</v>
      </c>
      <c r="CD36" s="22">
        <v>-0.108945564077419</v>
      </c>
      <c r="CE36" s="23">
        <v>0.43716974992854102</v>
      </c>
      <c r="CF36" s="75">
        <v>175</v>
      </c>
      <c r="CI36" s="73"/>
      <c r="CJ36" s="73">
        <v>30</v>
      </c>
      <c r="CK36" s="73">
        <v>175</v>
      </c>
      <c r="CL36" s="73">
        <v>1.6282952968534301E-2</v>
      </c>
      <c r="CM36" s="73">
        <v>-6.6498058921770506E-2</v>
      </c>
      <c r="CN36" s="73">
        <v>0.24486358297600599</v>
      </c>
      <c r="CP36" s="73">
        <v>30</v>
      </c>
      <c r="CQ36" s="73">
        <v>175</v>
      </c>
      <c r="CR36" s="73">
        <v>7.0410884820236901E-3</v>
      </c>
      <c r="CS36" s="73">
        <v>-5.5883975575773903E-2</v>
      </c>
      <c r="CT36" s="73">
        <v>0.12599476700573201</v>
      </c>
      <c r="CV36" s="73">
        <v>55</v>
      </c>
      <c r="CW36" s="73">
        <v>175</v>
      </c>
      <c r="CX36" s="73">
        <v>3.5871665000349301E-2</v>
      </c>
      <c r="CY36" s="73">
        <v>-7.8885695564900493E-2</v>
      </c>
      <c r="CZ36" s="73">
        <v>0.45472965337343202</v>
      </c>
      <c r="DB36" s="75">
        <v>55</v>
      </c>
      <c r="DC36" s="22">
        <v>4.96085852913059E-2</v>
      </c>
      <c r="DD36" s="22">
        <v>-0.13923969377446299</v>
      </c>
      <c r="DE36" s="23">
        <v>0.35628191894518502</v>
      </c>
      <c r="DF36" s="75">
        <v>175</v>
      </c>
      <c r="DH36" s="73">
        <v>75</v>
      </c>
      <c r="DI36" s="73">
        <v>175</v>
      </c>
      <c r="DJ36" s="73">
        <v>-2.7759239089727002E-2</v>
      </c>
      <c r="DK36" s="73">
        <v>-0.13103799999999999</v>
      </c>
      <c r="DL36" s="73">
        <v>-0.21184113836999199</v>
      </c>
      <c r="DN36" s="73">
        <v>75</v>
      </c>
      <c r="DO36" s="73">
        <v>175</v>
      </c>
      <c r="DP36" s="73">
        <v>-2.7759239089727002E-2</v>
      </c>
      <c r="DQ36" s="73">
        <v>-0.13103799999999999</v>
      </c>
      <c r="DR36" s="73">
        <v>-0.21184113836999199</v>
      </c>
      <c r="DT36" s="75">
        <v>60</v>
      </c>
      <c r="DU36" s="22">
        <v>5.0547430010014398E-3</v>
      </c>
      <c r="DV36" s="22">
        <v>-0.124173771206934</v>
      </c>
      <c r="DW36" s="23">
        <v>4.07070104408584E-2</v>
      </c>
      <c r="DX36" s="75">
        <v>175</v>
      </c>
    </row>
    <row r="37" spans="1:128" x14ac:dyDescent="0.3">
      <c r="A37">
        <v>20</v>
      </c>
      <c r="B37">
        <v>0</v>
      </c>
      <c r="C37">
        <v>175</v>
      </c>
      <c r="D37" s="1">
        <v>5.5877990362031303E-2</v>
      </c>
      <c r="E37" s="1">
        <v>-2.1981222863432799E-2</v>
      </c>
      <c r="F37" s="2">
        <v>2.5420783324565499</v>
      </c>
      <c r="I37" s="7">
        <v>20</v>
      </c>
      <c r="J37" s="7">
        <v>0</v>
      </c>
      <c r="K37" s="7">
        <v>175</v>
      </c>
      <c r="L37" s="8">
        <v>-1.33770775178964E-2</v>
      </c>
      <c r="M37" s="8">
        <v>-0.12417840642063301</v>
      </c>
      <c r="N37" s="11">
        <v>-0.107724667303136</v>
      </c>
      <c r="O37" s="12"/>
      <c r="Q37" s="21">
        <v>30</v>
      </c>
      <c r="R37" s="21">
        <v>125</v>
      </c>
      <c r="S37" s="22">
        <v>6.9061505475538396E-2</v>
      </c>
      <c r="T37" s="22">
        <v>-4.0775598006078898E-2</v>
      </c>
      <c r="U37" s="23">
        <v>1.6936969376940201</v>
      </c>
      <c r="V37" s="21"/>
      <c r="W37" s="21">
        <v>30</v>
      </c>
      <c r="X37" s="21">
        <v>125</v>
      </c>
      <c r="Y37" s="22">
        <v>2.8607771930201201E-2</v>
      </c>
      <c r="Z37" s="22">
        <v>-6.8437944806047202E-2</v>
      </c>
      <c r="AA37" s="23">
        <v>0.41801038899218101</v>
      </c>
      <c r="AB37" s="21"/>
      <c r="AC37" s="21">
        <v>30</v>
      </c>
      <c r="AD37" s="21">
        <v>125</v>
      </c>
      <c r="AE37" s="22">
        <v>9.2057675707536896E-2</v>
      </c>
      <c r="AF37" s="22">
        <v>-7.3135171699851495E-2</v>
      </c>
      <c r="AG37" s="23">
        <v>1.2587332957300399</v>
      </c>
      <c r="AJ37" s="21">
        <v>40</v>
      </c>
      <c r="AK37" s="21">
        <v>0</v>
      </c>
      <c r="AL37" s="21">
        <v>125</v>
      </c>
      <c r="AM37" s="21">
        <v>7.2211717055136099E-2</v>
      </c>
      <c r="AN37" s="21">
        <v>-3.98486630041869E-2</v>
      </c>
      <c r="AO37" s="21">
        <v>1.8121490562317899</v>
      </c>
      <c r="AP37" s="21">
        <v>25</v>
      </c>
      <c r="AQ37" s="21">
        <v>0</v>
      </c>
      <c r="AR37" s="21">
        <v>175</v>
      </c>
      <c r="AS37" s="21">
        <v>2.5938663594510601E-2</v>
      </c>
      <c r="AT37" s="21">
        <v>-6.8771573449002601E-2</v>
      </c>
      <c r="AU37" s="21">
        <v>0.37717129758191997</v>
      </c>
      <c r="AV37" s="21">
        <v>35</v>
      </c>
      <c r="AW37" s="21">
        <v>0</v>
      </c>
      <c r="AX37" s="21">
        <v>100</v>
      </c>
      <c r="AY37" s="21">
        <v>5.6605573151637001E-2</v>
      </c>
      <c r="AZ37" s="21">
        <v>-0.12131008133899999</v>
      </c>
      <c r="BA37" s="21">
        <v>0.466618870639885</v>
      </c>
      <c r="BD37" s="73">
        <v>30</v>
      </c>
      <c r="BE37" s="73">
        <v>200</v>
      </c>
      <c r="BF37" s="73">
        <v>5.1300843203856202E-2</v>
      </c>
      <c r="BG37" s="73">
        <v>-5.1494261551213498E-2</v>
      </c>
      <c r="BH37" s="73">
        <v>0.99624388540527198</v>
      </c>
      <c r="BI37" s="73"/>
      <c r="BJ37" s="73">
        <v>30</v>
      </c>
      <c r="BK37" s="73">
        <v>200</v>
      </c>
      <c r="BL37" s="73">
        <v>3.91029987878257E-2</v>
      </c>
      <c r="BM37" s="73">
        <v>-5.8994999663654402E-2</v>
      </c>
      <c r="BN37" s="73">
        <v>0.662818866188015</v>
      </c>
      <c r="BO37" s="73"/>
      <c r="BP37" s="75">
        <v>30</v>
      </c>
      <c r="BQ37" s="22">
        <v>8.4408295966728095E-2</v>
      </c>
      <c r="BR37" s="22">
        <v>-8.1232356371558595E-2</v>
      </c>
      <c r="BS37" s="23">
        <v>1.03909697732566</v>
      </c>
      <c r="BT37" s="75">
        <v>200</v>
      </c>
      <c r="BU37" s="73"/>
      <c r="BV37" s="73">
        <v>30</v>
      </c>
      <c r="BW37" s="73">
        <v>200</v>
      </c>
      <c r="BX37" s="73">
        <v>3.8844939802107903E-2</v>
      </c>
      <c r="BY37" s="73">
        <v>-5.8258735249654602E-2</v>
      </c>
      <c r="BZ37" s="73">
        <v>0.66676593021882102</v>
      </c>
      <c r="CB37" s="75">
        <v>30</v>
      </c>
      <c r="CC37" s="22">
        <v>5.2134489023302699E-2</v>
      </c>
      <c r="CD37" s="22">
        <v>-0.106823742427895</v>
      </c>
      <c r="CE37" s="23">
        <v>0.48804215091502701</v>
      </c>
      <c r="CF37" s="75">
        <v>200</v>
      </c>
      <c r="CI37" s="73"/>
      <c r="CJ37" s="73">
        <v>30</v>
      </c>
      <c r="CK37" s="73">
        <v>200</v>
      </c>
      <c r="CL37" s="73">
        <v>1.5178526810199801E-2</v>
      </c>
      <c r="CM37" s="73">
        <v>-6.8030705771106495E-2</v>
      </c>
      <c r="CN37" s="73">
        <v>0.22311288172239299</v>
      </c>
      <c r="CP37" s="73">
        <v>30</v>
      </c>
      <c r="CQ37" s="73">
        <v>200</v>
      </c>
      <c r="CR37" s="73">
        <v>8.0288143280349902E-3</v>
      </c>
      <c r="CS37" s="73">
        <v>-6.57695660266438E-2</v>
      </c>
      <c r="CT37" s="73">
        <v>0.122074917216002</v>
      </c>
      <c r="CV37" s="73">
        <v>55</v>
      </c>
      <c r="CW37" s="73">
        <v>200</v>
      </c>
      <c r="CX37" s="73">
        <v>4.18274109507282E-2</v>
      </c>
      <c r="CY37" s="73">
        <v>-9.4367090013446994E-2</v>
      </c>
      <c r="CZ37" s="73">
        <v>0.44324150447754501</v>
      </c>
      <c r="DB37" s="75">
        <v>55</v>
      </c>
      <c r="DC37" s="22">
        <v>3.06591015366111E-2</v>
      </c>
      <c r="DD37" s="22">
        <v>-0.159041535564276</v>
      </c>
      <c r="DE37" s="23">
        <v>0.19277417957411599</v>
      </c>
      <c r="DF37" s="75">
        <v>200</v>
      </c>
      <c r="DH37" s="73">
        <v>50</v>
      </c>
      <c r="DI37" s="73">
        <v>100</v>
      </c>
      <c r="DJ37" s="73">
        <v>5.8991603758917197E-2</v>
      </c>
      <c r="DK37" s="73">
        <v>-6.9564086727562299E-2</v>
      </c>
      <c r="DL37" s="73">
        <v>0.84801808711942595</v>
      </c>
      <c r="DN37" s="73">
        <v>50</v>
      </c>
      <c r="DO37" s="73">
        <v>100</v>
      </c>
      <c r="DP37" s="73">
        <v>5.8991603758917197E-2</v>
      </c>
      <c r="DQ37" s="73">
        <v>-6.9564086727562299E-2</v>
      </c>
      <c r="DR37" s="73">
        <v>0.84801808711942595</v>
      </c>
      <c r="DT37" s="75">
        <v>60</v>
      </c>
      <c r="DU37" s="22">
        <v>-1.88095096738864E-2</v>
      </c>
      <c r="DV37" s="22">
        <v>-0.15911554665790101</v>
      </c>
      <c r="DW37" s="23">
        <v>-0.118212896658846</v>
      </c>
      <c r="DX37" s="75">
        <v>200</v>
      </c>
    </row>
    <row r="38" spans="1:128" x14ac:dyDescent="0.3">
      <c r="A38">
        <v>20</v>
      </c>
      <c r="B38">
        <v>0</v>
      </c>
      <c r="C38">
        <v>200</v>
      </c>
      <c r="D38" s="1">
        <v>6.6466696974298203E-2</v>
      </c>
      <c r="E38" s="1">
        <v>-2.0620004751393001E-2</v>
      </c>
      <c r="F38" s="2">
        <v>3.2234084218534398</v>
      </c>
      <c r="I38" s="5">
        <v>20</v>
      </c>
      <c r="J38" s="5">
        <v>0</v>
      </c>
      <c r="K38" s="5">
        <v>200</v>
      </c>
      <c r="L38" s="6">
        <v>-9.4512056650966E-3</v>
      </c>
      <c r="M38" s="6">
        <v>-0.11947980912503001</v>
      </c>
      <c r="N38" s="13">
        <v>-7.9102952493055198E-2</v>
      </c>
      <c r="O38" s="10"/>
      <c r="Q38" s="21">
        <v>30</v>
      </c>
      <c r="R38" s="21">
        <v>150</v>
      </c>
      <c r="S38" s="22">
        <v>8.1131423408683498E-2</v>
      </c>
      <c r="T38" s="22">
        <v>-3.5799594145773703E-2</v>
      </c>
      <c r="U38" s="23">
        <v>2.2662665693449302</v>
      </c>
      <c r="V38" s="21"/>
      <c r="W38" s="21">
        <v>30</v>
      </c>
      <c r="X38" s="21">
        <v>150</v>
      </c>
      <c r="Y38" s="22">
        <v>4.8468616411786798E-2</v>
      </c>
      <c r="Z38" s="22">
        <v>-5.1314588187987502E-2</v>
      </c>
      <c r="AA38" s="23">
        <v>0.94453873885190898</v>
      </c>
      <c r="AB38" s="21"/>
      <c r="AC38" s="21">
        <v>30</v>
      </c>
      <c r="AD38" s="21">
        <v>150</v>
      </c>
      <c r="AE38" s="22">
        <v>0.118828292357867</v>
      </c>
      <c r="AF38" s="22">
        <v>-4.7856367739008997E-2</v>
      </c>
      <c r="AG38" s="23">
        <v>2.4830194595192201</v>
      </c>
      <c r="AJ38" s="21">
        <v>40</v>
      </c>
      <c r="AK38" s="21">
        <v>0</v>
      </c>
      <c r="AL38" s="21">
        <v>150</v>
      </c>
      <c r="AM38" s="21">
        <v>6.7146221712736695E-2</v>
      </c>
      <c r="AN38" s="21">
        <v>-3.7054170119792E-2</v>
      </c>
      <c r="AO38" s="21">
        <v>1.8121097165490501</v>
      </c>
      <c r="AP38" s="21">
        <v>30</v>
      </c>
      <c r="AQ38" s="21">
        <v>0</v>
      </c>
      <c r="AR38" s="21">
        <v>200</v>
      </c>
      <c r="AS38" s="21">
        <v>3.20352487286912E-2</v>
      </c>
      <c r="AT38" s="21">
        <v>-8.7200107859141701E-2</v>
      </c>
      <c r="AU38" s="21">
        <v>0.36737625119041301</v>
      </c>
      <c r="AV38" s="21">
        <v>40</v>
      </c>
      <c r="AW38" s="21">
        <v>0</v>
      </c>
      <c r="AX38" s="21">
        <v>200</v>
      </c>
      <c r="AY38" s="21">
        <v>9.2371330820425201E-2</v>
      </c>
      <c r="AZ38" s="21">
        <v>-4.7782569936041901E-2</v>
      </c>
      <c r="BA38" s="21">
        <v>1.9331595379668001</v>
      </c>
      <c r="BD38" s="73">
        <v>25</v>
      </c>
      <c r="BE38" s="73">
        <v>100</v>
      </c>
      <c r="BF38" s="73">
        <v>4.1077943661096003E-2</v>
      </c>
      <c r="BG38" s="73">
        <v>-5.2454875416071002E-2</v>
      </c>
      <c r="BH38" s="73">
        <v>0.78311011770148198</v>
      </c>
      <c r="BI38" s="73"/>
      <c r="BJ38" s="73">
        <v>25</v>
      </c>
      <c r="BK38" s="73">
        <v>100</v>
      </c>
      <c r="BL38" s="73">
        <v>2.3099621755055398E-3</v>
      </c>
      <c r="BM38" s="73">
        <v>-9.4044541822305303E-2</v>
      </c>
      <c r="BN38" s="73">
        <v>2.4562426811224801E-2</v>
      </c>
      <c r="BO38" s="73"/>
      <c r="BP38" s="75">
        <v>25</v>
      </c>
      <c r="BQ38" s="22">
        <v>4.3077664383808098E-2</v>
      </c>
      <c r="BR38" s="22">
        <v>-0.11670548582032</v>
      </c>
      <c r="BS38" s="23">
        <v>0.36911430581875299</v>
      </c>
      <c r="BT38" s="75">
        <v>100</v>
      </c>
      <c r="BU38" s="73"/>
      <c r="BV38" s="73">
        <v>25</v>
      </c>
      <c r="BW38" s="73">
        <v>100</v>
      </c>
      <c r="BX38" s="73">
        <v>3.3287184931045398E-2</v>
      </c>
      <c r="BY38" s="73">
        <v>-5.6961364723992103E-2</v>
      </c>
      <c r="BZ38" s="73">
        <v>0.58438180146033103</v>
      </c>
      <c r="CB38" s="75">
        <v>25</v>
      </c>
      <c r="CC38" s="22">
        <v>1.54546941665976E-2</v>
      </c>
      <c r="CD38" s="22">
        <v>-0.12893441236213099</v>
      </c>
      <c r="CE38" s="23">
        <v>0.119864773751717</v>
      </c>
      <c r="CF38" s="75">
        <v>100</v>
      </c>
      <c r="CI38" s="73"/>
      <c r="CJ38" s="73">
        <v>25</v>
      </c>
      <c r="CK38" s="73">
        <v>100</v>
      </c>
      <c r="CL38" s="73">
        <v>-2.0169072869881E-2</v>
      </c>
      <c r="CM38" s="73">
        <v>-0.119728858459051</v>
      </c>
      <c r="CN38" s="73">
        <v>-0.168456236278066</v>
      </c>
      <c r="CP38" s="73">
        <v>25</v>
      </c>
      <c r="CQ38" s="73">
        <v>100</v>
      </c>
      <c r="CR38" s="73">
        <v>5.0179501186584201E-3</v>
      </c>
      <c r="CS38" s="73">
        <v>-4.7763568638687401E-2</v>
      </c>
      <c r="CT38" s="73">
        <v>0.105058107291296</v>
      </c>
      <c r="CV38" s="73">
        <v>60</v>
      </c>
      <c r="CW38" s="73">
        <v>100</v>
      </c>
      <c r="CX38" s="73">
        <v>1.1446638408792001E-2</v>
      </c>
      <c r="CY38" s="73">
        <v>-6.15730050290536E-2</v>
      </c>
      <c r="CZ38" s="73">
        <v>0.18590352059950399</v>
      </c>
      <c r="DB38" s="75">
        <v>60</v>
      </c>
      <c r="DC38" s="22">
        <v>6.4621102824280796E-2</v>
      </c>
      <c r="DD38" s="22">
        <v>-5.2631332901166797E-2</v>
      </c>
      <c r="DE38" s="23">
        <v>1.22780669350762</v>
      </c>
      <c r="DF38" s="75">
        <v>100</v>
      </c>
      <c r="DH38" s="73">
        <v>50</v>
      </c>
      <c r="DI38" s="73">
        <v>125</v>
      </c>
      <c r="DJ38" s="73">
        <v>5.10556664836785E-2</v>
      </c>
      <c r="DK38" s="73">
        <v>-6.51294816797197E-2</v>
      </c>
      <c r="DL38" s="73">
        <v>0.78391022263541799</v>
      </c>
      <c r="DN38" s="73">
        <v>50</v>
      </c>
      <c r="DO38" s="73">
        <v>125</v>
      </c>
      <c r="DP38" s="73">
        <v>5.10556664836785E-2</v>
      </c>
      <c r="DQ38" s="73">
        <v>-6.51294816797197E-2</v>
      </c>
      <c r="DR38" s="73">
        <v>0.78391022263541799</v>
      </c>
      <c r="DT38" s="75">
        <v>65</v>
      </c>
      <c r="DU38" s="22">
        <v>1.5545269555579701E-2</v>
      </c>
      <c r="DV38" s="22">
        <v>-7.2530125844247006E-2</v>
      </c>
      <c r="DW38" s="23">
        <v>0.21432845144873999</v>
      </c>
      <c r="DX38" s="75">
        <v>100</v>
      </c>
    </row>
    <row r="39" spans="1:128" x14ac:dyDescent="0.3">
      <c r="A39">
        <v>20</v>
      </c>
      <c r="B39">
        <v>1</v>
      </c>
      <c r="C39">
        <v>100</v>
      </c>
      <c r="D39" s="1">
        <v>-7.5153883242298197E-3</v>
      </c>
      <c r="E39" s="1">
        <v>-9.0733357951933394E-2</v>
      </c>
      <c r="F39" s="2">
        <v>-8.2829385948783502E-2</v>
      </c>
      <c r="I39" s="7">
        <v>20</v>
      </c>
      <c r="J39" s="7">
        <v>1</v>
      </c>
      <c r="K39" s="7">
        <v>100</v>
      </c>
      <c r="L39" s="8">
        <v>-4.9670461691741698E-2</v>
      </c>
      <c r="M39" s="8">
        <v>-0.20891799999999999</v>
      </c>
      <c r="N39" s="11">
        <v>-0.237750991737149</v>
      </c>
      <c r="O39" s="12"/>
      <c r="Q39" s="21">
        <v>30</v>
      </c>
      <c r="R39" s="21">
        <v>175</v>
      </c>
      <c r="S39" s="22">
        <v>8.5028607149865904E-2</v>
      </c>
      <c r="T39" s="22">
        <v>-4.0921933759745101E-2</v>
      </c>
      <c r="U39" s="23">
        <v>2.0778247589440202</v>
      </c>
      <c r="V39" s="21"/>
      <c r="W39" s="21">
        <v>30</v>
      </c>
      <c r="X39" s="21">
        <v>175</v>
      </c>
      <c r="Y39" s="22">
        <v>4.4336762604204098E-2</v>
      </c>
      <c r="Z39" s="22">
        <v>-7.9607235658604794E-2</v>
      </c>
      <c r="AA39" s="23">
        <v>0.55694387874918905</v>
      </c>
      <c r="AB39" s="21"/>
      <c r="AC39" s="21">
        <v>30</v>
      </c>
      <c r="AD39" s="21">
        <v>175</v>
      </c>
      <c r="AE39" s="22">
        <v>0.119152296507212</v>
      </c>
      <c r="AF39" s="22">
        <v>-6.1213073692233E-2</v>
      </c>
      <c r="AG39" s="23">
        <v>1.9465171297603201</v>
      </c>
      <c r="AJ39" s="21">
        <v>85</v>
      </c>
      <c r="AK39" s="21">
        <v>0</v>
      </c>
      <c r="AL39" s="21">
        <v>175</v>
      </c>
      <c r="AM39" s="21">
        <v>4.1671719047181199E-2</v>
      </c>
      <c r="AN39" s="21">
        <v>-2.30951607884518E-2</v>
      </c>
      <c r="AO39" s="21">
        <v>1.8043485139111</v>
      </c>
      <c r="AP39" s="21">
        <v>60</v>
      </c>
      <c r="AQ39" s="21">
        <v>0</v>
      </c>
      <c r="AR39" s="21">
        <v>150</v>
      </c>
      <c r="AS39" s="21">
        <v>2.0188901203985799E-2</v>
      </c>
      <c r="AT39" s="21">
        <v>-5.7027713470954998E-2</v>
      </c>
      <c r="AU39" s="21">
        <v>0.354019124653636</v>
      </c>
      <c r="AV39" s="21">
        <v>40</v>
      </c>
      <c r="AW39" s="21">
        <v>0</v>
      </c>
      <c r="AX39" s="21">
        <v>175</v>
      </c>
      <c r="AY39" s="21">
        <v>8.8935384173525894E-2</v>
      </c>
      <c r="AZ39" s="21">
        <v>-5.1757011272927402E-2</v>
      </c>
      <c r="BA39" s="21">
        <v>1.7183253434891701</v>
      </c>
      <c r="BD39" s="73">
        <v>25</v>
      </c>
      <c r="BE39" s="73">
        <v>125</v>
      </c>
      <c r="BF39" s="73">
        <v>4.6373236216079999E-2</v>
      </c>
      <c r="BG39" s="73">
        <v>-4.8942559369270902E-2</v>
      </c>
      <c r="BH39" s="73">
        <v>0.94750329393676802</v>
      </c>
      <c r="BI39" s="73"/>
      <c r="BJ39" s="73">
        <v>25</v>
      </c>
      <c r="BK39" s="73">
        <v>125</v>
      </c>
      <c r="BL39" s="73">
        <v>4.3750020657391401E-3</v>
      </c>
      <c r="BM39" s="73">
        <v>-8.0081559215931103E-2</v>
      </c>
      <c r="BN39" s="73">
        <v>5.4631829207301301E-2</v>
      </c>
      <c r="BO39" s="73"/>
      <c r="BP39" s="75">
        <v>25</v>
      </c>
      <c r="BQ39" s="22">
        <v>5.0094974769990398E-2</v>
      </c>
      <c r="BR39" s="22">
        <v>-8.4401118565898298E-2</v>
      </c>
      <c r="BS39" s="23">
        <v>0.59353448889279203</v>
      </c>
      <c r="BT39" s="75">
        <v>125</v>
      </c>
      <c r="BU39" s="73"/>
      <c r="BV39" s="73">
        <v>25</v>
      </c>
      <c r="BW39" s="73">
        <v>125</v>
      </c>
      <c r="BX39" s="73">
        <v>3.4304024769184198E-2</v>
      </c>
      <c r="BY39" s="73">
        <v>-5.9513011058122199E-2</v>
      </c>
      <c r="BZ39" s="73">
        <v>0.57641218549136897</v>
      </c>
      <c r="CB39" s="75">
        <v>25</v>
      </c>
      <c r="CC39" s="22">
        <v>2.4609420329025199E-2</v>
      </c>
      <c r="CD39" s="22">
        <v>-0.10911689102526601</v>
      </c>
      <c r="CE39" s="23">
        <v>0.22553263841916699</v>
      </c>
      <c r="CF39" s="75">
        <v>125</v>
      </c>
      <c r="CI39" s="73"/>
      <c r="CJ39" s="73">
        <v>25</v>
      </c>
      <c r="CK39" s="73">
        <v>125</v>
      </c>
      <c r="CL39" s="73">
        <v>-1.09778932451661E-2</v>
      </c>
      <c r="CM39" s="73">
        <v>-9.14386395272999E-2</v>
      </c>
      <c r="CN39" s="73">
        <v>-0.120057486659002</v>
      </c>
      <c r="CP39" s="73">
        <v>25</v>
      </c>
      <c r="CQ39" s="73">
        <v>125</v>
      </c>
      <c r="CR39" s="73">
        <v>8.4138087215379197E-3</v>
      </c>
      <c r="CS39" s="73">
        <v>-4.39388802116625E-2</v>
      </c>
      <c r="CT39" s="73">
        <v>0.19148892008642099</v>
      </c>
      <c r="CV39" s="73">
        <v>60</v>
      </c>
      <c r="CW39" s="73">
        <v>125</v>
      </c>
      <c r="CX39" s="73">
        <v>1.9851855469056899E-2</v>
      </c>
      <c r="CY39" s="73">
        <v>-5.8268690657308199E-2</v>
      </c>
      <c r="CZ39" s="73">
        <v>0.34069506702682401</v>
      </c>
      <c r="DB39" s="75">
        <v>60</v>
      </c>
      <c r="DC39" s="22">
        <v>6.1721696392246297E-2</v>
      </c>
      <c r="DD39" s="22">
        <v>-7.06264733974344E-2</v>
      </c>
      <c r="DE39" s="23">
        <v>0.87391729224424697</v>
      </c>
      <c r="DF39" s="75">
        <v>125</v>
      </c>
      <c r="DH39" s="73">
        <v>50</v>
      </c>
      <c r="DI39" s="73">
        <v>150</v>
      </c>
      <c r="DJ39" s="73">
        <v>3.5302739952689802E-2</v>
      </c>
      <c r="DK39" s="73">
        <v>-6.9477423512779302E-2</v>
      </c>
      <c r="DL39" s="73">
        <v>0.50811815072843602</v>
      </c>
      <c r="DN39" s="73">
        <v>50</v>
      </c>
      <c r="DO39" s="73">
        <v>150</v>
      </c>
      <c r="DP39" s="73">
        <v>3.5302739952689802E-2</v>
      </c>
      <c r="DQ39" s="73">
        <v>-6.9477423512779302E-2</v>
      </c>
      <c r="DR39" s="73">
        <v>0.50811815072843602</v>
      </c>
      <c r="DT39" s="75">
        <v>65</v>
      </c>
      <c r="DU39" s="22">
        <v>2.5929738217796199E-2</v>
      </c>
      <c r="DV39" s="22">
        <v>-8.39712116940525E-2</v>
      </c>
      <c r="DW39" s="23">
        <v>0.30879318869746297</v>
      </c>
      <c r="DX39" s="75">
        <v>125</v>
      </c>
    </row>
    <row r="40" spans="1:128" x14ac:dyDescent="0.3">
      <c r="A40">
        <v>20</v>
      </c>
      <c r="B40">
        <v>1</v>
      </c>
      <c r="C40">
        <v>125</v>
      </c>
      <c r="D40" s="1">
        <v>1.9686295756899601E-3</v>
      </c>
      <c r="E40" s="1">
        <v>-5.9861978310877403E-2</v>
      </c>
      <c r="F40" s="2">
        <v>3.2886142944798802E-2</v>
      </c>
      <c r="I40" s="5">
        <v>20</v>
      </c>
      <c r="J40" s="5">
        <v>1</v>
      </c>
      <c r="K40" s="5">
        <v>125</v>
      </c>
      <c r="L40" s="6">
        <v>-3.8363292855471298E-2</v>
      </c>
      <c r="M40" s="6">
        <v>-0.16486939899342301</v>
      </c>
      <c r="N40" s="13">
        <v>-0.23268898346018499</v>
      </c>
      <c r="O40" s="10"/>
      <c r="Q40" s="21">
        <v>30</v>
      </c>
      <c r="R40" s="21">
        <v>200</v>
      </c>
      <c r="S40" s="22">
        <v>8.5234990484456305E-2</v>
      </c>
      <c r="T40" s="22">
        <v>-4.3165979036574299E-2</v>
      </c>
      <c r="U40" s="23">
        <v>1.9745872186111399</v>
      </c>
      <c r="V40" s="21"/>
      <c r="W40" s="21">
        <v>30</v>
      </c>
      <c r="X40" s="21">
        <v>200</v>
      </c>
      <c r="Y40" s="22">
        <v>5.8725140743882097E-2</v>
      </c>
      <c r="Z40" s="22">
        <v>-6.5702351261548594E-2</v>
      </c>
      <c r="AA40" s="23">
        <v>0.89380577127458405</v>
      </c>
      <c r="AB40" s="21"/>
      <c r="AC40" s="21">
        <v>30</v>
      </c>
      <c r="AD40" s="21">
        <v>200</v>
      </c>
      <c r="AE40" s="22">
        <v>0.13051757624358201</v>
      </c>
      <c r="AF40" s="22">
        <v>-3.6500332182929598E-2</v>
      </c>
      <c r="AG40" s="23">
        <v>3.5757914637451602</v>
      </c>
      <c r="AJ40" s="21">
        <v>50</v>
      </c>
      <c r="AK40" s="21">
        <v>0</v>
      </c>
      <c r="AL40" s="21">
        <v>175</v>
      </c>
      <c r="AM40" s="21">
        <v>6.6675461746041206E-2</v>
      </c>
      <c r="AN40" s="21">
        <v>-3.6970082374266897E-2</v>
      </c>
      <c r="AO40" s="21">
        <v>1.8034977869686999</v>
      </c>
      <c r="AP40" s="21">
        <v>20</v>
      </c>
      <c r="AQ40" s="21">
        <v>0</v>
      </c>
      <c r="AR40" s="21">
        <v>200</v>
      </c>
      <c r="AS40" s="21">
        <v>2.3852883140848598E-2</v>
      </c>
      <c r="AT40" s="21">
        <v>-6.9717823350470803E-2</v>
      </c>
      <c r="AU40" s="21">
        <v>0.34213465071823101</v>
      </c>
      <c r="AV40" s="21">
        <v>40</v>
      </c>
      <c r="AW40" s="21">
        <v>0</v>
      </c>
      <c r="AX40" s="21">
        <v>150</v>
      </c>
      <c r="AY40" s="21">
        <v>8.6144766811464102E-2</v>
      </c>
      <c r="AZ40" s="21">
        <v>-6.5100382151891803E-2</v>
      </c>
      <c r="BA40" s="21">
        <v>1.3232605395536901</v>
      </c>
      <c r="BD40" s="73">
        <v>25</v>
      </c>
      <c r="BE40" s="73">
        <v>150</v>
      </c>
      <c r="BF40" s="73">
        <v>4.6559312851103797E-2</v>
      </c>
      <c r="BG40" s="73">
        <v>-5.1591987715442801E-2</v>
      </c>
      <c r="BH40" s="73">
        <v>0.90245239450557901</v>
      </c>
      <c r="BI40" s="73"/>
      <c r="BJ40" s="73">
        <v>25</v>
      </c>
      <c r="BK40" s="73">
        <v>150</v>
      </c>
      <c r="BL40" s="73">
        <v>1.4589407994366499E-2</v>
      </c>
      <c r="BM40" s="73">
        <v>-7.96324936722346E-2</v>
      </c>
      <c r="BN40" s="73">
        <v>0.18320923182961099</v>
      </c>
      <c r="BO40" s="73"/>
      <c r="BP40" s="75">
        <v>25</v>
      </c>
      <c r="BQ40" s="22">
        <v>5.9004314751199299E-2</v>
      </c>
      <c r="BR40" s="22">
        <v>-8.5711484834444407E-2</v>
      </c>
      <c r="BS40" s="23">
        <v>0.68840616709847902</v>
      </c>
      <c r="BT40" s="75">
        <v>150</v>
      </c>
      <c r="BU40" s="73"/>
      <c r="BV40" s="73">
        <v>25</v>
      </c>
      <c r="BW40" s="73">
        <v>150</v>
      </c>
      <c r="BX40" s="73">
        <v>3.6428667160925403E-2</v>
      </c>
      <c r="BY40" s="73">
        <v>-5.3536794138984801E-2</v>
      </c>
      <c r="BZ40" s="73">
        <v>0.68044169896229401</v>
      </c>
      <c r="CB40" s="75">
        <v>25</v>
      </c>
      <c r="CC40" s="22">
        <v>2.7615370566467901E-2</v>
      </c>
      <c r="CD40" s="22">
        <v>-9.9752103652120006E-2</v>
      </c>
      <c r="CE40" s="23">
        <v>0.276839981869204</v>
      </c>
      <c r="CF40" s="75">
        <v>150</v>
      </c>
      <c r="CI40" s="73"/>
      <c r="CJ40" s="73">
        <v>25</v>
      </c>
      <c r="CK40" s="73">
        <v>150</v>
      </c>
      <c r="CL40" s="73">
        <v>-1.0052919434423499E-2</v>
      </c>
      <c r="CM40" s="73">
        <v>-9.5719365532876299E-2</v>
      </c>
      <c r="CN40" s="73">
        <v>-0.10502492759389</v>
      </c>
      <c r="CP40" s="73">
        <v>25</v>
      </c>
      <c r="CQ40" s="73">
        <v>150</v>
      </c>
      <c r="CR40" s="73">
        <v>1.1765656353070799E-2</v>
      </c>
      <c r="CS40" s="73">
        <v>-5.7288961038960903E-2</v>
      </c>
      <c r="CT40" s="73">
        <v>0.20537388250188701</v>
      </c>
      <c r="CV40" s="73">
        <v>60</v>
      </c>
      <c r="CW40" s="73">
        <v>150</v>
      </c>
      <c r="CX40" s="73">
        <v>2.54416127793511E-2</v>
      </c>
      <c r="CY40" s="73">
        <v>-6.5834443494983394E-2</v>
      </c>
      <c r="CZ40" s="73">
        <v>0.38644836089925699</v>
      </c>
      <c r="DB40" s="75">
        <v>60</v>
      </c>
      <c r="DC40" s="22">
        <v>4.2757068049197898E-2</v>
      </c>
      <c r="DD40" s="22">
        <v>-0.108022455193691</v>
      </c>
      <c r="DE40" s="23">
        <v>0.395816480680167</v>
      </c>
      <c r="DF40" s="75">
        <v>150</v>
      </c>
      <c r="DH40" s="73">
        <v>50</v>
      </c>
      <c r="DI40" s="73">
        <v>175</v>
      </c>
      <c r="DJ40" s="73">
        <v>2.8001419892283899E-2</v>
      </c>
      <c r="DK40" s="73">
        <v>-8.2125887252888996E-2</v>
      </c>
      <c r="DL40" s="73">
        <v>0.34095728921697399</v>
      </c>
      <c r="DN40" s="73">
        <v>50</v>
      </c>
      <c r="DO40" s="73">
        <v>175</v>
      </c>
      <c r="DP40" s="73">
        <v>2.8001419892283899E-2</v>
      </c>
      <c r="DQ40" s="73">
        <v>-8.2125887252888996E-2</v>
      </c>
      <c r="DR40" s="73">
        <v>0.34095728921697399</v>
      </c>
      <c r="DT40" s="75">
        <v>65</v>
      </c>
      <c r="DU40" s="22">
        <v>-1.40505557969149E-2</v>
      </c>
      <c r="DV40" s="22">
        <v>-0.14411375370427401</v>
      </c>
      <c r="DW40" s="23">
        <v>-9.7496286341601804E-2</v>
      </c>
      <c r="DX40" s="75">
        <v>150</v>
      </c>
    </row>
    <row r="41" spans="1:128" x14ac:dyDescent="0.3">
      <c r="A41">
        <v>20</v>
      </c>
      <c r="B41">
        <v>1</v>
      </c>
      <c r="C41">
        <v>150</v>
      </c>
      <c r="D41" s="1">
        <v>-1.6505839150642301E-3</v>
      </c>
      <c r="E41" s="1">
        <v>-7.1768804208730302E-2</v>
      </c>
      <c r="F41" s="2">
        <v>-2.29986263985077E-2</v>
      </c>
      <c r="I41" s="7">
        <v>20</v>
      </c>
      <c r="J41" s="7">
        <v>1</v>
      </c>
      <c r="K41" s="7">
        <v>150</v>
      </c>
      <c r="L41" s="8">
        <v>-2.5833350457121498E-2</v>
      </c>
      <c r="M41" s="8">
        <v>-0.143514907535538</v>
      </c>
      <c r="N41" s="11">
        <v>-0.18000464830264601</v>
      </c>
      <c r="O41" s="12"/>
      <c r="Q41" s="21">
        <v>35</v>
      </c>
      <c r="R41" s="21">
        <v>50</v>
      </c>
      <c r="S41" s="22">
        <v>6.6248288439718098E-2</v>
      </c>
      <c r="T41" s="22">
        <v>-7.1454805597961205E-2</v>
      </c>
      <c r="U41" s="23">
        <v>0.927135521331658</v>
      </c>
      <c r="V41" s="21"/>
      <c r="W41" s="21">
        <v>35</v>
      </c>
      <c r="X41" s="21">
        <v>50</v>
      </c>
      <c r="Y41" s="22">
        <v>-3.9757385929934198E-2</v>
      </c>
      <c r="Z41" s="22">
        <v>-0.21159649429524799</v>
      </c>
      <c r="AA41" s="23">
        <v>-0.18789246042261601</v>
      </c>
      <c r="AB41" s="21"/>
      <c r="AC41" s="21">
        <v>35</v>
      </c>
      <c r="AD41" s="21">
        <v>50</v>
      </c>
      <c r="AE41" s="22">
        <v>3.5734462807030097E-2</v>
      </c>
      <c r="AF41" s="22">
        <v>-0.165171438678716</v>
      </c>
      <c r="AG41" s="23">
        <v>0.21634771176473799</v>
      </c>
      <c r="AJ41" s="21">
        <v>25</v>
      </c>
      <c r="AK41" s="21">
        <v>0</v>
      </c>
      <c r="AL41" s="21">
        <v>100</v>
      </c>
      <c r="AM41" s="21">
        <v>5.4602221238856698E-2</v>
      </c>
      <c r="AN41" s="21">
        <v>-3.0385262320134498E-2</v>
      </c>
      <c r="AO41" s="21">
        <v>1.7969968685337001</v>
      </c>
      <c r="AP41" s="21">
        <v>60</v>
      </c>
      <c r="AQ41" s="21">
        <v>0</v>
      </c>
      <c r="AR41" s="21">
        <v>200</v>
      </c>
      <c r="AS41" s="21">
        <v>2.19105625982399E-2</v>
      </c>
      <c r="AT41" s="21">
        <v>-6.9919276081652895E-2</v>
      </c>
      <c r="AU41" s="21">
        <v>0.313369414360818</v>
      </c>
      <c r="AV41" s="21">
        <v>40</v>
      </c>
      <c r="AW41" s="21">
        <v>0</v>
      </c>
      <c r="AX41" s="21">
        <v>125</v>
      </c>
      <c r="AY41" s="21">
        <v>8.5259631681628298E-2</v>
      </c>
      <c r="AZ41" s="21">
        <v>-7.4661117650040201E-2</v>
      </c>
      <c r="BA41" s="21">
        <v>1.14195493404299</v>
      </c>
      <c r="BD41" s="73">
        <v>25</v>
      </c>
      <c r="BE41" s="73">
        <v>175</v>
      </c>
      <c r="BF41" s="73">
        <v>4.6663006267198E-2</v>
      </c>
      <c r="BG41" s="73">
        <v>-4.9351677964879798E-2</v>
      </c>
      <c r="BH41" s="73">
        <v>0.94552015638464904</v>
      </c>
      <c r="BI41" s="73"/>
      <c r="BJ41" s="73">
        <v>25</v>
      </c>
      <c r="BK41" s="73">
        <v>175</v>
      </c>
      <c r="BL41" s="73">
        <v>2.09079198145911E-2</v>
      </c>
      <c r="BM41" s="73">
        <v>-8.2849998106924505E-2</v>
      </c>
      <c r="BN41" s="73">
        <v>0.25235872410772803</v>
      </c>
      <c r="BO41" s="73"/>
      <c r="BP41" s="75">
        <v>25</v>
      </c>
      <c r="BQ41" s="22">
        <v>6.4528014108879497E-2</v>
      </c>
      <c r="BR41" s="22">
        <v>-8.0546527957437802E-2</v>
      </c>
      <c r="BS41" s="23">
        <v>0.80112719623342599</v>
      </c>
      <c r="BT41" s="75">
        <v>175</v>
      </c>
      <c r="BU41" s="73"/>
      <c r="BV41" s="73">
        <v>25</v>
      </c>
      <c r="BW41" s="73">
        <v>175</v>
      </c>
      <c r="BX41" s="73">
        <v>4.03405508866546E-2</v>
      </c>
      <c r="BY41" s="73">
        <v>-5.1773052963593802E-2</v>
      </c>
      <c r="BZ41" s="73">
        <v>0.779180453488451</v>
      </c>
      <c r="CB41" s="75">
        <v>25</v>
      </c>
      <c r="CC41" s="22">
        <v>4.65032247635613E-2</v>
      </c>
      <c r="CD41" s="22">
        <v>-8.5637121915997802E-2</v>
      </c>
      <c r="CE41" s="23">
        <v>0.54302647874103904</v>
      </c>
      <c r="CF41" s="75">
        <v>175</v>
      </c>
      <c r="CI41" s="73"/>
      <c r="CJ41" s="73">
        <v>25</v>
      </c>
      <c r="CK41" s="73">
        <v>175</v>
      </c>
      <c r="CL41" s="73">
        <v>7.0907017777908799E-3</v>
      </c>
      <c r="CM41" s="73">
        <v>-7.8109052553298794E-2</v>
      </c>
      <c r="CN41" s="73">
        <v>9.0779513334289103E-2</v>
      </c>
      <c r="CP41" s="73">
        <v>25</v>
      </c>
      <c r="CQ41" s="73">
        <v>175</v>
      </c>
      <c r="CR41" s="73">
        <v>1.5763109914426199E-2</v>
      </c>
      <c r="CS41" s="73">
        <v>-6.1925235982407199E-2</v>
      </c>
      <c r="CT41" s="73">
        <v>0.25455066362451101</v>
      </c>
      <c r="CV41" s="73">
        <v>60</v>
      </c>
      <c r="CW41" s="73">
        <v>175</v>
      </c>
      <c r="CX41" s="73">
        <v>2.9738011829484001E-2</v>
      </c>
      <c r="CY41" s="73">
        <v>-8.6406553515394904E-2</v>
      </c>
      <c r="CZ41" s="73">
        <v>0.34416384660204702</v>
      </c>
      <c r="DB41" s="75">
        <v>60</v>
      </c>
      <c r="DC41" s="22">
        <v>3.9085241514564703E-2</v>
      </c>
      <c r="DD41" s="22">
        <v>-0.106683566944938</v>
      </c>
      <c r="DE41" s="23">
        <v>0.36636609211554899</v>
      </c>
      <c r="DF41" s="75">
        <v>175</v>
      </c>
      <c r="DH41" s="73">
        <v>50</v>
      </c>
      <c r="DI41" s="73">
        <v>200</v>
      </c>
      <c r="DJ41" s="73">
        <v>1.0696072132593401E-2</v>
      </c>
      <c r="DK41" s="73">
        <v>-0.102308992261851</v>
      </c>
      <c r="DL41" s="73">
        <v>0.10454674507219899</v>
      </c>
      <c r="DN41" s="73">
        <v>50</v>
      </c>
      <c r="DO41" s="73">
        <v>200</v>
      </c>
      <c r="DP41" s="73">
        <v>1.0696072132593401E-2</v>
      </c>
      <c r="DQ41" s="73">
        <v>-0.102308992261851</v>
      </c>
      <c r="DR41" s="73">
        <v>0.10454674507219899</v>
      </c>
      <c r="DT41" s="75">
        <v>65</v>
      </c>
      <c r="DU41" s="22">
        <v>-2.6332962821375001E-2</v>
      </c>
      <c r="DV41" s="22">
        <v>-0.19630600000000001</v>
      </c>
      <c r="DW41" s="23">
        <v>-0.134142424690916</v>
      </c>
      <c r="DX41" s="75">
        <v>175</v>
      </c>
    </row>
    <row r="42" spans="1:128" x14ac:dyDescent="0.3">
      <c r="A42">
        <v>20</v>
      </c>
      <c r="B42">
        <v>1</v>
      </c>
      <c r="C42">
        <v>175</v>
      </c>
      <c r="D42" s="1">
        <v>-6.7475979101255402E-3</v>
      </c>
      <c r="E42" s="1">
        <v>-8.4737403988776203E-2</v>
      </c>
      <c r="F42" s="2">
        <v>-7.9629509431505305E-2</v>
      </c>
      <c r="I42" s="5">
        <v>20</v>
      </c>
      <c r="J42" s="5">
        <v>1</v>
      </c>
      <c r="K42" s="5">
        <v>175</v>
      </c>
      <c r="L42" s="6">
        <v>-1.6667227450172999E-2</v>
      </c>
      <c r="M42" s="6">
        <v>-0.120390445154166</v>
      </c>
      <c r="N42" s="13">
        <v>-0.13844310841138299</v>
      </c>
      <c r="O42" s="10"/>
      <c r="Q42" s="21">
        <v>35</v>
      </c>
      <c r="R42" s="21">
        <v>75</v>
      </c>
      <c r="S42" s="22">
        <v>7.4841084607730396E-2</v>
      </c>
      <c r="T42" s="22">
        <v>-5.3376417624821502E-2</v>
      </c>
      <c r="U42" s="23">
        <v>1.4021376468870901</v>
      </c>
      <c r="V42" s="21"/>
      <c r="W42" s="21">
        <v>35</v>
      </c>
      <c r="X42" s="21">
        <v>75</v>
      </c>
      <c r="Y42" s="22">
        <v>-8.3578766028326208E-3</v>
      </c>
      <c r="Z42" s="22">
        <v>-0.13057370886588299</v>
      </c>
      <c r="AA42" s="23">
        <v>-6.4008878015537105E-2</v>
      </c>
      <c r="AB42" s="21"/>
      <c r="AC42" s="21">
        <v>35</v>
      </c>
      <c r="AD42" s="21">
        <v>75</v>
      </c>
      <c r="AE42" s="22">
        <v>6.8823125613952499E-2</v>
      </c>
      <c r="AF42" s="22">
        <v>-0.119744257405884</v>
      </c>
      <c r="AG42" s="23">
        <v>0.57475094927241699</v>
      </c>
      <c r="AJ42" s="21">
        <v>25</v>
      </c>
      <c r="AK42" s="21">
        <v>0</v>
      </c>
      <c r="AL42" s="21">
        <v>125</v>
      </c>
      <c r="AM42" s="21">
        <v>5.7127464648002897E-2</v>
      </c>
      <c r="AN42" s="21">
        <v>-3.1894228858825598E-2</v>
      </c>
      <c r="AO42" s="21">
        <v>1.79115365669657</v>
      </c>
      <c r="AP42" s="21">
        <v>65</v>
      </c>
      <c r="AQ42" s="21">
        <v>0</v>
      </c>
      <c r="AR42" s="21">
        <v>200</v>
      </c>
      <c r="AS42" s="21">
        <v>2.1647587743066299E-2</v>
      </c>
      <c r="AT42" s="21">
        <v>-7.0176290874545105E-2</v>
      </c>
      <c r="AU42" s="21">
        <v>0.30847437892900198</v>
      </c>
      <c r="AV42" s="21">
        <v>40</v>
      </c>
      <c r="AW42" s="21">
        <v>0</v>
      </c>
      <c r="AX42" s="21">
        <v>100</v>
      </c>
      <c r="AY42" s="21">
        <v>7.8201340867542102E-2</v>
      </c>
      <c r="AZ42" s="21">
        <v>-8.3404063749132507E-2</v>
      </c>
      <c r="BA42" s="21">
        <v>0.93762027115082203</v>
      </c>
      <c r="BD42" s="73">
        <v>25</v>
      </c>
      <c r="BE42" s="73">
        <v>200</v>
      </c>
      <c r="BF42" s="73">
        <v>6.1147353794840001E-2</v>
      </c>
      <c r="BG42" s="73">
        <v>-5.2057258426875197E-2</v>
      </c>
      <c r="BH42" s="73">
        <v>1.17461725113191</v>
      </c>
      <c r="BI42" s="73"/>
      <c r="BJ42" s="73">
        <v>25</v>
      </c>
      <c r="BK42" s="73">
        <v>200</v>
      </c>
      <c r="BL42" s="73">
        <v>2.1713916665822199E-2</v>
      </c>
      <c r="BM42" s="73">
        <v>-9.3798788927029003E-2</v>
      </c>
      <c r="BN42" s="73">
        <v>0.23149463776887999</v>
      </c>
      <c r="BO42" s="73"/>
      <c r="BP42" s="75">
        <v>25</v>
      </c>
      <c r="BQ42" s="22">
        <v>7.8843472707729997E-2</v>
      </c>
      <c r="BR42" s="22">
        <v>-8.1016649728836196E-2</v>
      </c>
      <c r="BS42" s="23">
        <v>0.97317616775835603</v>
      </c>
      <c r="BT42" s="75">
        <v>200</v>
      </c>
      <c r="BU42" s="73"/>
      <c r="BV42" s="73">
        <v>25</v>
      </c>
      <c r="BW42" s="73">
        <v>200</v>
      </c>
      <c r="BX42" s="73">
        <v>3.7763011186134399E-2</v>
      </c>
      <c r="BY42" s="73">
        <v>-5.21643164318581E-2</v>
      </c>
      <c r="BZ42" s="73">
        <v>0.72392420277305802</v>
      </c>
      <c r="CB42" s="75">
        <v>25</v>
      </c>
      <c r="CC42" s="22">
        <v>4.42057854978892E-2</v>
      </c>
      <c r="CD42" s="22">
        <v>-8.8700967626086494E-2</v>
      </c>
      <c r="CE42" s="23">
        <v>0.498368695189842</v>
      </c>
      <c r="CF42" s="75">
        <v>200</v>
      </c>
      <c r="CI42" s="73"/>
      <c r="CJ42" s="73">
        <v>25</v>
      </c>
      <c r="CK42" s="73">
        <v>200</v>
      </c>
      <c r="CL42" s="73">
        <v>7.3474447642999999E-3</v>
      </c>
      <c r="CM42" s="73">
        <v>-9.2614576488928402E-2</v>
      </c>
      <c r="CN42" s="73">
        <v>7.9333567596439197E-2</v>
      </c>
      <c r="CP42" s="73">
        <v>25</v>
      </c>
      <c r="CQ42" s="73">
        <v>200</v>
      </c>
      <c r="CR42" s="73">
        <v>6.1795826198869702E-3</v>
      </c>
      <c r="CS42" s="73">
        <v>-7.6177317965147803E-2</v>
      </c>
      <c r="CT42" s="73">
        <v>8.1121031626687296E-2</v>
      </c>
      <c r="CV42" s="73">
        <v>60</v>
      </c>
      <c r="CW42" s="73">
        <v>200</v>
      </c>
      <c r="CX42" s="73">
        <v>2.1143939969911599E-2</v>
      </c>
      <c r="CY42" s="73">
        <v>-0.114597938813366</v>
      </c>
      <c r="CZ42" s="73">
        <v>0.18450541247819899</v>
      </c>
      <c r="DB42" s="75">
        <v>60</v>
      </c>
      <c r="DC42" s="22">
        <v>7.9008452681417901E-3</v>
      </c>
      <c r="DD42" s="22">
        <v>-0.166883446006239</v>
      </c>
      <c r="DE42" s="23">
        <v>4.7343493061896599E-2</v>
      </c>
      <c r="DF42" s="75">
        <v>200</v>
      </c>
      <c r="DH42" s="73">
        <v>45</v>
      </c>
      <c r="DI42" s="73">
        <v>100</v>
      </c>
      <c r="DJ42" s="73">
        <v>2.6760340630062301E-2</v>
      </c>
      <c r="DK42" s="73">
        <v>-7.1796199725176493E-2</v>
      </c>
      <c r="DL42" s="73">
        <v>0.37272642190667798</v>
      </c>
      <c r="DN42" s="73">
        <v>45</v>
      </c>
      <c r="DO42" s="73">
        <v>100</v>
      </c>
      <c r="DP42" s="73">
        <v>2.6760340630062301E-2</v>
      </c>
      <c r="DQ42" s="73">
        <v>-7.1796199725176493E-2</v>
      </c>
      <c r="DR42" s="73">
        <v>0.37272642190667798</v>
      </c>
      <c r="DT42" s="75">
        <v>65</v>
      </c>
      <c r="DU42" s="22">
        <v>-5.4234921885834501E-2</v>
      </c>
      <c r="DV42" s="22">
        <v>-0.31376999999999999</v>
      </c>
      <c r="DW42" s="23">
        <v>-0.17284929051800499</v>
      </c>
      <c r="DX42" s="75">
        <v>200</v>
      </c>
    </row>
    <row r="43" spans="1:128" x14ac:dyDescent="0.3">
      <c r="A43">
        <v>20</v>
      </c>
      <c r="B43">
        <v>1</v>
      </c>
      <c r="C43">
        <v>200</v>
      </c>
      <c r="D43" s="1">
        <v>3.0535717875592901E-3</v>
      </c>
      <c r="E43" s="1">
        <v>-5.6615054738882203E-2</v>
      </c>
      <c r="F43" s="2">
        <v>5.39356855105564E-2</v>
      </c>
      <c r="I43" s="7">
        <v>20</v>
      </c>
      <c r="J43" s="7">
        <v>1</v>
      </c>
      <c r="K43" s="7">
        <v>200</v>
      </c>
      <c r="L43" s="8">
        <v>-1.89106444625998E-2</v>
      </c>
      <c r="M43" s="8">
        <v>-0.13838964088450401</v>
      </c>
      <c r="N43" s="11">
        <v>-0.13664783246588499</v>
      </c>
      <c r="O43" s="12"/>
      <c r="Q43" s="21">
        <v>35</v>
      </c>
      <c r="R43" s="21">
        <v>100</v>
      </c>
      <c r="S43" s="22">
        <v>8.2243386791573794E-2</v>
      </c>
      <c r="T43" s="22">
        <v>-4.4883597841984701E-2</v>
      </c>
      <c r="U43" s="23">
        <v>1.8323706375125299</v>
      </c>
      <c r="V43" s="21"/>
      <c r="W43" s="21">
        <v>35</v>
      </c>
      <c r="X43" s="21">
        <v>100</v>
      </c>
      <c r="Y43" s="22">
        <v>1.39465018412305E-2</v>
      </c>
      <c r="Z43" s="22">
        <v>-0.10280390056578</v>
      </c>
      <c r="AA43" s="23">
        <v>0.13566121289635999</v>
      </c>
      <c r="AB43" s="21"/>
      <c r="AC43" s="21">
        <v>35</v>
      </c>
      <c r="AD43" s="21">
        <v>100</v>
      </c>
      <c r="AE43" s="22">
        <v>9.3295162405180307E-2</v>
      </c>
      <c r="AF43" s="22">
        <v>-9.6168083686918301E-2</v>
      </c>
      <c r="AG43" s="23">
        <v>0.97012604211714304</v>
      </c>
      <c r="AJ43" s="21">
        <v>85</v>
      </c>
      <c r="AK43" s="21">
        <v>0</v>
      </c>
      <c r="AL43" s="21">
        <v>150</v>
      </c>
      <c r="AM43" s="21">
        <v>3.9038106667123998E-2</v>
      </c>
      <c r="AN43" s="21">
        <v>-2.19732326075507E-2</v>
      </c>
      <c r="AO43" s="21">
        <v>1.7766210081310001</v>
      </c>
      <c r="AP43" s="21">
        <v>50</v>
      </c>
      <c r="AQ43" s="21">
        <v>0</v>
      </c>
      <c r="AR43" s="21">
        <v>150</v>
      </c>
      <c r="AS43" s="21">
        <v>2.42029625661347E-2</v>
      </c>
      <c r="AT43" s="21">
        <v>-8.1531197859731799E-2</v>
      </c>
      <c r="AU43" s="21">
        <v>0.296855230899147</v>
      </c>
      <c r="AV43" s="21">
        <v>45</v>
      </c>
      <c r="AW43" s="21">
        <v>0</v>
      </c>
      <c r="AX43" s="21">
        <v>200</v>
      </c>
      <c r="AY43" s="21">
        <v>0.10384360041246</v>
      </c>
      <c r="AZ43" s="21">
        <v>-5.1464042070828699E-2</v>
      </c>
      <c r="BA43" s="21">
        <v>2.0177894357684401</v>
      </c>
      <c r="BD43" s="73">
        <v>20</v>
      </c>
      <c r="BE43" s="73">
        <v>100</v>
      </c>
      <c r="BF43" s="73">
        <v>3.2811884624430597E-2</v>
      </c>
      <c r="BG43" s="73">
        <v>-5.0282090784333301E-2</v>
      </c>
      <c r="BH43" s="73">
        <v>0.65255609129630698</v>
      </c>
      <c r="BI43" s="73"/>
      <c r="BJ43" s="73">
        <v>20</v>
      </c>
      <c r="BK43" s="73">
        <v>100</v>
      </c>
      <c r="BL43" s="73">
        <v>4.2585711949374603E-3</v>
      </c>
      <c r="BM43" s="73">
        <v>-7.3366908196993097E-2</v>
      </c>
      <c r="BN43" s="73">
        <v>5.8044850186449601E-2</v>
      </c>
      <c r="BO43" s="73"/>
      <c r="BP43" s="75">
        <v>20</v>
      </c>
      <c r="BQ43" s="22">
        <v>3.6607164411841697E-2</v>
      </c>
      <c r="BR43" s="22">
        <v>-8.5738582529537699E-2</v>
      </c>
      <c r="BS43" s="23">
        <v>0.42696255678393402</v>
      </c>
      <c r="BT43" s="75">
        <v>100</v>
      </c>
      <c r="BU43" s="73"/>
      <c r="BV43" s="73">
        <v>20</v>
      </c>
      <c r="BW43" s="73">
        <v>100</v>
      </c>
      <c r="BX43" s="73">
        <v>2.3687349921074401E-2</v>
      </c>
      <c r="BY43" s="73">
        <v>-6.9209293300946995E-2</v>
      </c>
      <c r="BZ43" s="73">
        <v>0.34225678071979798</v>
      </c>
      <c r="CB43" s="75">
        <v>20</v>
      </c>
      <c r="CC43" s="22">
        <v>9.1166160416836107E-3</v>
      </c>
      <c r="CD43" s="22">
        <v>-0.122639767072985</v>
      </c>
      <c r="CE43" s="23">
        <v>7.4336540742597296E-2</v>
      </c>
      <c r="CF43" s="75">
        <v>100</v>
      </c>
      <c r="CI43" s="73"/>
      <c r="CJ43" s="73">
        <v>20</v>
      </c>
      <c r="CK43" s="73">
        <v>100</v>
      </c>
      <c r="CL43" s="73">
        <v>-1.5899645491120201E-2</v>
      </c>
      <c r="CM43" s="73">
        <v>-9.0144647569713299E-2</v>
      </c>
      <c r="CN43" s="73">
        <v>-0.17637925178890099</v>
      </c>
      <c r="CP43" s="73">
        <v>55</v>
      </c>
      <c r="CQ43" s="73">
        <v>100</v>
      </c>
      <c r="CR43" s="73">
        <v>5.8551609867245599E-2</v>
      </c>
      <c r="CS43" s="73">
        <v>-3.6697853533929903E-2</v>
      </c>
      <c r="CT43" s="73">
        <v>1.59550502900967</v>
      </c>
      <c r="CV43" s="73">
        <v>65</v>
      </c>
      <c r="CW43" s="73">
        <v>100</v>
      </c>
      <c r="CX43" s="73">
        <v>7.3466384686943897E-3</v>
      </c>
      <c r="CY43" s="73">
        <v>-4.6565734969150202E-2</v>
      </c>
      <c r="CZ43" s="73">
        <v>0.15776919388390401</v>
      </c>
      <c r="DB43" s="75">
        <v>65</v>
      </c>
      <c r="DC43" s="22">
        <v>5.47637790453573E-2</v>
      </c>
      <c r="DD43" s="22">
        <v>-4.4735373984510898E-2</v>
      </c>
      <c r="DE43" s="23">
        <v>1.2241717050206899</v>
      </c>
      <c r="DF43" s="75">
        <v>100</v>
      </c>
      <c r="DH43" s="73">
        <v>45</v>
      </c>
      <c r="DI43" s="73">
        <v>125</v>
      </c>
      <c r="DJ43" s="73">
        <v>2.5453083249903901E-2</v>
      </c>
      <c r="DK43" s="73">
        <v>-6.3403106009452995E-2</v>
      </c>
      <c r="DL43" s="73">
        <v>0.40144852282329901</v>
      </c>
      <c r="DN43" s="73">
        <v>45</v>
      </c>
      <c r="DO43" s="73">
        <v>125</v>
      </c>
      <c r="DP43" s="73">
        <v>2.5453083249903901E-2</v>
      </c>
      <c r="DQ43" s="73">
        <v>-6.3403106009452995E-2</v>
      </c>
      <c r="DR43" s="73">
        <v>0.40144852282329901</v>
      </c>
      <c r="DT43" s="75">
        <v>70</v>
      </c>
      <c r="DU43" s="22">
        <v>2.11846541868808E-2</v>
      </c>
      <c r="DV43" s="22">
        <v>-7.0243246566269096E-2</v>
      </c>
      <c r="DW43" s="23">
        <v>0.30158990682321002</v>
      </c>
      <c r="DX43" s="75">
        <v>100</v>
      </c>
    </row>
    <row r="44" spans="1:128" x14ac:dyDescent="0.3">
      <c r="A44">
        <v>20</v>
      </c>
      <c r="B44">
        <v>2</v>
      </c>
      <c r="C44">
        <v>100</v>
      </c>
      <c r="D44" s="1">
        <v>-9.8938451404218496E-3</v>
      </c>
      <c r="E44" s="1">
        <v>-8.9586512024534701E-2</v>
      </c>
      <c r="F44" s="2">
        <v>-0.110439003783429</v>
      </c>
      <c r="I44" s="5">
        <v>20</v>
      </c>
      <c r="J44" s="5">
        <v>2</v>
      </c>
      <c r="K44" s="5">
        <v>100</v>
      </c>
      <c r="L44" s="6">
        <v>2.0547685925288599E-2</v>
      </c>
      <c r="M44" s="6">
        <v>-3.21219703249652E-2</v>
      </c>
      <c r="N44" s="13">
        <v>0.63967700976670705</v>
      </c>
      <c r="O44" s="10"/>
      <c r="Q44" s="21">
        <v>35</v>
      </c>
      <c r="R44" s="21">
        <v>125</v>
      </c>
      <c r="S44" s="22">
        <v>8.7913232431917399E-2</v>
      </c>
      <c r="T44" s="22">
        <v>-3.8762455206021201E-2</v>
      </c>
      <c r="U44" s="23">
        <v>2.2679995878656598</v>
      </c>
      <c r="V44" s="21"/>
      <c r="W44" s="21">
        <v>35</v>
      </c>
      <c r="X44" s="21">
        <v>125</v>
      </c>
      <c r="Y44" s="22">
        <v>2.4113060955948399E-2</v>
      </c>
      <c r="Z44" s="22">
        <v>-9.4801503000240595E-2</v>
      </c>
      <c r="AA44" s="23">
        <v>0.254353150454663</v>
      </c>
      <c r="AB44" s="21"/>
      <c r="AC44" s="21">
        <v>35</v>
      </c>
      <c r="AD44" s="21">
        <v>125</v>
      </c>
      <c r="AE44" s="22">
        <v>0.106348618021115</v>
      </c>
      <c r="AF44" s="22">
        <v>-8.71411671341705E-2</v>
      </c>
      <c r="AG44" s="23">
        <v>1.22041764551272</v>
      </c>
      <c r="AJ44" s="21">
        <v>40</v>
      </c>
      <c r="AK44" s="21">
        <v>0</v>
      </c>
      <c r="AL44" s="21">
        <v>175</v>
      </c>
      <c r="AM44" s="21">
        <v>6.7530283045854705E-2</v>
      </c>
      <c r="AN44" s="21">
        <v>-3.9236713697596001E-2</v>
      </c>
      <c r="AO44" s="21">
        <v>1.7210993654137701</v>
      </c>
      <c r="AP44" s="21">
        <v>45</v>
      </c>
      <c r="AQ44" s="21">
        <v>0</v>
      </c>
      <c r="AR44" s="21">
        <v>125</v>
      </c>
      <c r="AS44" s="21">
        <v>1.7672556279892001E-2</v>
      </c>
      <c r="AT44" s="21">
        <v>-6.6579925582046701E-2</v>
      </c>
      <c r="AU44" s="21">
        <v>0.26543370430947699</v>
      </c>
      <c r="AV44" s="21">
        <v>45</v>
      </c>
      <c r="AW44" s="21">
        <v>0</v>
      </c>
      <c r="AX44" s="21">
        <v>175</v>
      </c>
      <c r="AY44" s="21">
        <v>0.102952460948701</v>
      </c>
      <c r="AZ44" s="21">
        <v>-5.1099484071531899E-2</v>
      </c>
      <c r="BA44" s="21">
        <v>2.0147456049572301</v>
      </c>
      <c r="BD44" s="73">
        <v>20</v>
      </c>
      <c r="BE44" s="73">
        <v>125</v>
      </c>
      <c r="BF44" s="73">
        <v>3.6739277884557602E-2</v>
      </c>
      <c r="BG44" s="73">
        <v>-4.6328761650214399E-2</v>
      </c>
      <c r="BH44" s="73">
        <v>0.79301230112606702</v>
      </c>
      <c r="BI44" s="73"/>
      <c r="BJ44" s="73">
        <v>20</v>
      </c>
      <c r="BK44" s="73">
        <v>125</v>
      </c>
      <c r="BL44" s="73">
        <v>1.49964517451483E-2</v>
      </c>
      <c r="BM44" s="73">
        <v>-6.9676944224481993E-2</v>
      </c>
      <c r="BN44" s="73">
        <v>0.215228321391843</v>
      </c>
      <c r="BO44" s="73"/>
      <c r="BP44" s="75">
        <v>20</v>
      </c>
      <c r="BQ44" s="22">
        <v>4.9962249381449303E-2</v>
      </c>
      <c r="BR44" s="22">
        <v>-7.7891330047351701E-2</v>
      </c>
      <c r="BS44" s="23">
        <v>0.64143530930947401</v>
      </c>
      <c r="BT44" s="75">
        <v>125</v>
      </c>
      <c r="BU44" s="73"/>
      <c r="BV44" s="73">
        <v>20</v>
      </c>
      <c r="BW44" s="73">
        <v>125</v>
      </c>
      <c r="BX44" s="73">
        <v>2.5343824946766898E-2</v>
      </c>
      <c r="BY44" s="73">
        <v>-5.6296525496601801E-2</v>
      </c>
      <c r="BZ44" s="73">
        <v>0.45018453134015701</v>
      </c>
      <c r="CB44" s="75">
        <v>20</v>
      </c>
      <c r="CC44" s="22">
        <v>1.9767551058662399E-2</v>
      </c>
      <c r="CD44" s="22">
        <v>-9.4776149837491594E-2</v>
      </c>
      <c r="CE44" s="23">
        <v>0.20857094419383901</v>
      </c>
      <c r="CF44" s="75">
        <v>125</v>
      </c>
      <c r="CI44" s="73"/>
      <c r="CJ44" s="73">
        <v>20</v>
      </c>
      <c r="CK44" s="73">
        <v>125</v>
      </c>
      <c r="CL44" s="73">
        <v>-6.10940727187747E-3</v>
      </c>
      <c r="CM44" s="73">
        <v>-7.7560481619671301E-2</v>
      </c>
      <c r="CN44" s="73">
        <v>-7.8769589155412906E-2</v>
      </c>
      <c r="CP44" s="73">
        <v>55</v>
      </c>
      <c r="CQ44" s="73">
        <v>125</v>
      </c>
      <c r="CR44" s="73">
        <v>4.3680330496752802E-2</v>
      </c>
      <c r="CS44" s="73">
        <v>-5.1620698275143699E-2</v>
      </c>
      <c r="CT44" s="73">
        <v>0.84617860579746695</v>
      </c>
      <c r="CV44" s="73">
        <v>65</v>
      </c>
      <c r="CW44" s="73">
        <v>125</v>
      </c>
      <c r="CX44" s="73">
        <v>1.1984069876737301E-2</v>
      </c>
      <c r="CY44" s="73">
        <v>-4.4153178347127599E-2</v>
      </c>
      <c r="CZ44" s="73">
        <v>0.27142032182869802</v>
      </c>
      <c r="DB44" s="75">
        <v>65</v>
      </c>
      <c r="DC44" s="22">
        <v>3.4805421358712701E-2</v>
      </c>
      <c r="DD44" s="22">
        <v>-5.9632500817670103E-2</v>
      </c>
      <c r="DE44" s="23">
        <v>0.58366529797454503</v>
      </c>
      <c r="DF44" s="75">
        <v>125</v>
      </c>
      <c r="DH44" s="73">
        <v>45</v>
      </c>
      <c r="DI44" s="73">
        <v>150</v>
      </c>
      <c r="DJ44" s="73">
        <v>2.1005547942671701E-2</v>
      </c>
      <c r="DK44" s="73">
        <v>-6.5055358161080198E-2</v>
      </c>
      <c r="DL44" s="73">
        <v>0.32288728455942001</v>
      </c>
      <c r="DN44" s="73">
        <v>45</v>
      </c>
      <c r="DO44" s="73">
        <v>150</v>
      </c>
      <c r="DP44" s="73">
        <v>2.1005547942671701E-2</v>
      </c>
      <c r="DQ44" s="73">
        <v>-6.5055358161080198E-2</v>
      </c>
      <c r="DR44" s="73">
        <v>0.32288728455942001</v>
      </c>
      <c r="DT44" s="75">
        <v>70</v>
      </c>
      <c r="DU44" s="22">
        <v>3.6018343514408599E-3</v>
      </c>
      <c r="DV44" s="22">
        <v>-9.3687101539803794E-2</v>
      </c>
      <c r="DW44" s="23">
        <v>3.8445360057495097E-2</v>
      </c>
      <c r="DX44" s="75">
        <v>125</v>
      </c>
    </row>
    <row r="45" spans="1:128" x14ac:dyDescent="0.3">
      <c r="A45">
        <v>20</v>
      </c>
      <c r="B45">
        <v>2</v>
      </c>
      <c r="C45">
        <v>125</v>
      </c>
      <c r="D45" s="1">
        <v>1.8947971260230301E-4</v>
      </c>
      <c r="E45" s="1">
        <v>-5.81138510116967E-2</v>
      </c>
      <c r="F45" s="2">
        <v>3.2604914199227098E-3</v>
      </c>
      <c r="I45" s="7">
        <v>20</v>
      </c>
      <c r="J45" s="7">
        <v>2</v>
      </c>
      <c r="K45" s="7">
        <v>125</v>
      </c>
      <c r="L45" s="8">
        <v>1.83225658511098E-2</v>
      </c>
      <c r="M45" s="8">
        <v>-3.4784606155411499E-2</v>
      </c>
      <c r="N45" s="11">
        <v>0.52674351893615701</v>
      </c>
      <c r="O45" s="12"/>
      <c r="Q45" s="21">
        <v>35</v>
      </c>
      <c r="R45" s="21">
        <v>150</v>
      </c>
      <c r="S45" s="22">
        <v>9.78280563572623E-2</v>
      </c>
      <c r="T45" s="22">
        <v>-4.2935310341163803E-2</v>
      </c>
      <c r="U45" s="23">
        <v>2.2784988760980398</v>
      </c>
      <c r="V45" s="21"/>
      <c r="W45" s="21">
        <v>35</v>
      </c>
      <c r="X45" s="21">
        <v>150</v>
      </c>
      <c r="Y45" s="22">
        <v>3.92987048142934E-2</v>
      </c>
      <c r="Z45" s="22">
        <v>-9.3195916014766997E-2</v>
      </c>
      <c r="AA45" s="23">
        <v>0.42167840067226098</v>
      </c>
      <c r="AB45" s="21"/>
      <c r="AC45" s="21">
        <v>35</v>
      </c>
      <c r="AD45" s="21">
        <v>150</v>
      </c>
      <c r="AE45" s="22">
        <v>0.12684963375712499</v>
      </c>
      <c r="AF45" s="22">
        <v>-7.6896716231671006E-2</v>
      </c>
      <c r="AG45" s="23">
        <v>1.6496105422103899</v>
      </c>
      <c r="AJ45" s="21">
        <v>65</v>
      </c>
      <c r="AK45" s="21">
        <v>0</v>
      </c>
      <c r="AL45" s="21">
        <v>100</v>
      </c>
      <c r="AM45" s="21">
        <v>8.4960379006201001E-2</v>
      </c>
      <c r="AN45" s="21">
        <v>-5.07738834959892E-2</v>
      </c>
      <c r="AO45" s="21">
        <v>1.6733086609952199</v>
      </c>
      <c r="AP45" s="21">
        <v>80</v>
      </c>
      <c r="AQ45" s="21">
        <v>0</v>
      </c>
      <c r="AR45" s="21">
        <v>200</v>
      </c>
      <c r="AS45" s="21">
        <v>1.8320628982061399E-2</v>
      </c>
      <c r="AT45" s="21">
        <v>-6.9215038846266896E-2</v>
      </c>
      <c r="AU45" s="21">
        <v>0.26469144982715698</v>
      </c>
      <c r="AV45" s="21">
        <v>45</v>
      </c>
      <c r="AW45" s="21">
        <v>0</v>
      </c>
      <c r="AX45" s="21">
        <v>125</v>
      </c>
      <c r="AY45" s="21">
        <v>9.2098918925172898E-2</v>
      </c>
      <c r="AZ45" s="21">
        <v>-6.7358308938872596E-2</v>
      </c>
      <c r="BA45" s="21">
        <v>1.3672985616184601</v>
      </c>
      <c r="BD45" s="73">
        <v>20</v>
      </c>
      <c r="BE45" s="73">
        <v>150</v>
      </c>
      <c r="BF45" s="73">
        <v>3.4515371482123698E-2</v>
      </c>
      <c r="BG45" s="73">
        <v>-4.59297437898743E-2</v>
      </c>
      <c r="BH45" s="73">
        <v>0.75148190767249601</v>
      </c>
      <c r="BI45" s="73"/>
      <c r="BJ45" s="73">
        <v>20</v>
      </c>
      <c r="BK45" s="73">
        <v>150</v>
      </c>
      <c r="BL45" s="73">
        <v>1.68812565772265E-2</v>
      </c>
      <c r="BM45" s="73">
        <v>-7.2233576009237105E-2</v>
      </c>
      <c r="BN45" s="73">
        <v>0.23370373598930899</v>
      </c>
      <c r="BO45" s="73"/>
      <c r="BP45" s="75">
        <v>20</v>
      </c>
      <c r="BQ45" s="22">
        <v>4.9519419003031702E-2</v>
      </c>
      <c r="BR45" s="22">
        <v>-7.7232432502926204E-2</v>
      </c>
      <c r="BS45" s="23">
        <v>0.64117388768190797</v>
      </c>
      <c r="BT45" s="75">
        <v>150</v>
      </c>
      <c r="BU45" s="73"/>
      <c r="BV45" s="73">
        <v>20</v>
      </c>
      <c r="BW45" s="73">
        <v>150</v>
      </c>
      <c r="BX45" s="73">
        <v>2.9555959411341599E-2</v>
      </c>
      <c r="BY45" s="73">
        <v>-5.5726518956672202E-2</v>
      </c>
      <c r="BZ45" s="73">
        <v>0.53037512417241695</v>
      </c>
      <c r="CB45" s="75">
        <v>20</v>
      </c>
      <c r="CC45" s="22">
        <v>2.9950739033605098E-2</v>
      </c>
      <c r="CD45" s="22">
        <v>-8.8649211028264202E-2</v>
      </c>
      <c r="CE45" s="23">
        <v>0.33785680308035498</v>
      </c>
      <c r="CF45" s="75">
        <v>150</v>
      </c>
      <c r="CI45" s="73"/>
      <c r="CJ45" s="73">
        <v>20</v>
      </c>
      <c r="CK45" s="73">
        <v>150</v>
      </c>
      <c r="CL45" s="73">
        <v>4.3838090500109998E-4</v>
      </c>
      <c r="CM45" s="73">
        <v>-7.5383153255588503E-2</v>
      </c>
      <c r="CN45" s="73">
        <v>5.8153696955970799E-3</v>
      </c>
      <c r="CP45" s="73">
        <v>55</v>
      </c>
      <c r="CQ45" s="73">
        <v>150</v>
      </c>
      <c r="CR45" s="73">
        <v>3.9975729917175601E-2</v>
      </c>
      <c r="CS45" s="73">
        <v>-3.7310595226478102E-2</v>
      </c>
      <c r="CT45" s="73">
        <v>1.07143104189359</v>
      </c>
      <c r="CV45" s="73">
        <v>65</v>
      </c>
      <c r="CW45" s="73">
        <v>150</v>
      </c>
      <c r="CX45" s="73">
        <v>2.01603665822809E-2</v>
      </c>
      <c r="CY45" s="73">
        <v>-7.0050584400328797E-2</v>
      </c>
      <c r="CZ45" s="73">
        <v>0.28779726471755501</v>
      </c>
      <c r="DB45" s="75">
        <v>65</v>
      </c>
      <c r="DC45" s="22">
        <v>3.2261002658016402E-2</v>
      </c>
      <c r="DD45" s="22">
        <v>-0.10412615382002501</v>
      </c>
      <c r="DE45" s="23">
        <v>0.30982612412417698</v>
      </c>
      <c r="DF45" s="75">
        <v>150</v>
      </c>
      <c r="DH45" s="73">
        <v>45</v>
      </c>
      <c r="DI45" s="73">
        <v>175</v>
      </c>
      <c r="DJ45" s="73">
        <v>1.52476895277557E-2</v>
      </c>
      <c r="DK45" s="73">
        <v>-7.28495073292377E-2</v>
      </c>
      <c r="DL45" s="73">
        <v>0.20930394846522399</v>
      </c>
      <c r="DN45" s="73">
        <v>45</v>
      </c>
      <c r="DO45" s="73">
        <v>175</v>
      </c>
      <c r="DP45" s="73">
        <v>1.52476895277557E-2</v>
      </c>
      <c r="DQ45" s="73">
        <v>-7.28495073292377E-2</v>
      </c>
      <c r="DR45" s="73">
        <v>0.20930394846522399</v>
      </c>
      <c r="DT45" s="75">
        <v>70</v>
      </c>
      <c r="DU45" s="22">
        <v>-3.4776042530170602E-2</v>
      </c>
      <c r="DV45" s="22">
        <v>-0.19033</v>
      </c>
      <c r="DW45" s="23">
        <v>-0.18271445662885799</v>
      </c>
      <c r="DX45" s="75">
        <v>150</v>
      </c>
    </row>
    <row r="46" spans="1:128" x14ac:dyDescent="0.3">
      <c r="A46">
        <v>20</v>
      </c>
      <c r="B46">
        <v>2</v>
      </c>
      <c r="C46">
        <v>150</v>
      </c>
      <c r="D46" s="1">
        <v>2.5421060943067302E-4</v>
      </c>
      <c r="E46" s="1">
        <v>-5.9911224510916301E-2</v>
      </c>
      <c r="F46" s="2">
        <v>4.2431215770652999E-3</v>
      </c>
      <c r="I46" s="5">
        <v>20</v>
      </c>
      <c r="J46" s="5">
        <v>2</v>
      </c>
      <c r="K46" s="5">
        <v>150</v>
      </c>
      <c r="L46" s="6">
        <v>1.6063382158210002E-2</v>
      </c>
      <c r="M46" s="6">
        <v>-2.6223639115670199E-2</v>
      </c>
      <c r="N46" s="13">
        <v>0.612553508967838</v>
      </c>
      <c r="O46" s="10"/>
      <c r="Q46" s="21">
        <v>35</v>
      </c>
      <c r="R46" s="21">
        <v>175</v>
      </c>
      <c r="S46" s="22">
        <v>9.7588097513239602E-2</v>
      </c>
      <c r="T46" s="22">
        <v>-4.30323301648649E-2</v>
      </c>
      <c r="U46" s="23">
        <v>2.2677855728323602</v>
      </c>
      <c r="V46" s="21"/>
      <c r="W46" s="21">
        <v>35</v>
      </c>
      <c r="X46" s="21">
        <v>175</v>
      </c>
      <c r="Y46" s="22">
        <v>4.3177769626969599E-2</v>
      </c>
      <c r="Z46" s="22">
        <v>-0.110366694414892</v>
      </c>
      <c r="AA46" s="23">
        <v>0.39122100970655899</v>
      </c>
      <c r="AB46" s="21"/>
      <c r="AC46" s="21">
        <v>35</v>
      </c>
      <c r="AD46" s="21">
        <v>175</v>
      </c>
      <c r="AE46" s="22">
        <v>0.129268809552741</v>
      </c>
      <c r="AF46" s="22">
        <v>-7.1655540426674505E-2</v>
      </c>
      <c r="AG46" s="23">
        <v>1.8040309065147899</v>
      </c>
      <c r="AJ46" s="21">
        <v>40</v>
      </c>
      <c r="AK46" s="21">
        <v>0</v>
      </c>
      <c r="AL46" s="21">
        <v>100</v>
      </c>
      <c r="AM46" s="21">
        <v>7.7852708091531594E-2</v>
      </c>
      <c r="AN46" s="21">
        <v>-4.76320576224879E-2</v>
      </c>
      <c r="AO46" s="21">
        <v>1.6344603189003499</v>
      </c>
      <c r="AP46" s="21">
        <v>80</v>
      </c>
      <c r="AQ46" s="21">
        <v>0</v>
      </c>
      <c r="AR46" s="21">
        <v>150</v>
      </c>
      <c r="AS46" s="21">
        <v>1.34934713677104E-2</v>
      </c>
      <c r="AT46" s="21">
        <v>-5.2261478001748699E-2</v>
      </c>
      <c r="AU46" s="21">
        <v>0.25819153769931402</v>
      </c>
      <c r="AV46" s="21">
        <v>45</v>
      </c>
      <c r="AW46" s="21">
        <v>0</v>
      </c>
      <c r="AX46" s="21">
        <v>150</v>
      </c>
      <c r="AY46" s="21">
        <v>8.9107584159686601E-2</v>
      </c>
      <c r="AZ46" s="21">
        <v>-7.3240272380580104E-2</v>
      </c>
      <c r="BA46" s="21">
        <v>1.2166473616681099</v>
      </c>
      <c r="BD46" s="73">
        <v>20</v>
      </c>
      <c r="BE46" s="73">
        <v>175</v>
      </c>
      <c r="BF46" s="73">
        <v>3.8621991026332098E-2</v>
      </c>
      <c r="BG46" s="73">
        <v>-4.6016350000511602E-2</v>
      </c>
      <c r="BH46" s="73">
        <v>0.83931018053154305</v>
      </c>
      <c r="BI46" s="73"/>
      <c r="BJ46" s="73">
        <v>20</v>
      </c>
      <c r="BK46" s="73">
        <v>175</v>
      </c>
      <c r="BL46" s="73">
        <v>1.53308764421772E-2</v>
      </c>
      <c r="BM46" s="73">
        <v>-7.3198662285420393E-2</v>
      </c>
      <c r="BN46" s="73">
        <v>0.209442030270966</v>
      </c>
      <c r="BO46" s="73"/>
      <c r="BP46" s="75">
        <v>20</v>
      </c>
      <c r="BQ46" s="22">
        <v>5.2055568981035499E-2</v>
      </c>
      <c r="BR46" s="22">
        <v>-7.5707256371374501E-2</v>
      </c>
      <c r="BS46" s="23">
        <v>0.68759021890427496</v>
      </c>
      <c r="BT46" s="75">
        <v>175</v>
      </c>
      <c r="BU46" s="73"/>
      <c r="BV46" s="73">
        <v>20</v>
      </c>
      <c r="BW46" s="73">
        <v>175</v>
      </c>
      <c r="BX46" s="73">
        <v>2.45879119367386E-2</v>
      </c>
      <c r="BY46" s="73">
        <v>-5.7315155164511099E-2</v>
      </c>
      <c r="BZ46" s="73">
        <v>0.42899494673204902</v>
      </c>
      <c r="CB46" s="75">
        <v>20</v>
      </c>
      <c r="CC46" s="22">
        <v>3.0264508246883901E-2</v>
      </c>
      <c r="CD46" s="22">
        <v>-8.7015457911857594E-2</v>
      </c>
      <c r="CE46" s="23">
        <v>0.34780611368546099</v>
      </c>
      <c r="CF46" s="75">
        <v>175</v>
      </c>
      <c r="CI46" s="73"/>
      <c r="CJ46" s="73">
        <v>20</v>
      </c>
      <c r="CK46" s="73">
        <v>175</v>
      </c>
      <c r="CL46" s="73">
        <v>6.1881248334625799E-3</v>
      </c>
      <c r="CM46" s="73">
        <v>-7.6252698706691296E-2</v>
      </c>
      <c r="CN46" s="73">
        <v>8.1152863287703603E-2</v>
      </c>
      <c r="CP46" s="73">
        <v>55</v>
      </c>
      <c r="CQ46" s="73">
        <v>175</v>
      </c>
      <c r="CR46" s="73">
        <v>1.5531656967113399E-2</v>
      </c>
      <c r="CS46" s="73">
        <v>-9.9341034902638903E-2</v>
      </c>
      <c r="CT46" s="73">
        <v>0.15634684078271899</v>
      </c>
      <c r="CV46" s="73">
        <v>65</v>
      </c>
      <c r="CW46" s="73">
        <v>175</v>
      </c>
      <c r="CX46" s="73">
        <v>5.2045630276498899E-3</v>
      </c>
      <c r="CY46" s="73">
        <v>-0.122699643916135</v>
      </c>
      <c r="CZ46" s="73">
        <v>4.2417099687812897E-2</v>
      </c>
      <c r="DB46" s="75">
        <v>65</v>
      </c>
      <c r="DC46" s="22">
        <v>-3.7107334124112101E-3</v>
      </c>
      <c r="DD46" s="22">
        <v>-0.175638126009693</v>
      </c>
      <c r="DE46" s="23">
        <v>-2.11271521549166E-2</v>
      </c>
      <c r="DF46" s="75">
        <v>175</v>
      </c>
      <c r="DH46" s="73">
        <v>45</v>
      </c>
      <c r="DI46" s="73">
        <v>200</v>
      </c>
      <c r="DJ46" s="73">
        <v>6.0898480879292899E-3</v>
      </c>
      <c r="DK46" s="73">
        <v>-8.5496925474130403E-2</v>
      </c>
      <c r="DL46" s="73">
        <v>7.1228854770595804E-2</v>
      </c>
      <c r="DN46" s="73">
        <v>45</v>
      </c>
      <c r="DO46" s="73">
        <v>200</v>
      </c>
      <c r="DP46" s="73">
        <v>6.0898480879292899E-3</v>
      </c>
      <c r="DQ46" s="73">
        <v>-8.5496925474130403E-2</v>
      </c>
      <c r="DR46" s="73">
        <v>7.1228854770595804E-2</v>
      </c>
      <c r="DT46" s="75">
        <v>70</v>
      </c>
      <c r="DU46" s="22">
        <v>-5.2097180836736902E-2</v>
      </c>
      <c r="DV46" s="22">
        <v>-0.26090199999999902</v>
      </c>
      <c r="DW46" s="23">
        <v>-0.19968103286573799</v>
      </c>
      <c r="DX46" s="75">
        <v>175</v>
      </c>
    </row>
    <row r="47" spans="1:128" x14ac:dyDescent="0.3">
      <c r="A47">
        <v>20</v>
      </c>
      <c r="B47">
        <v>2</v>
      </c>
      <c r="C47">
        <v>175</v>
      </c>
      <c r="D47" s="1">
        <v>6.56033011202056E-3</v>
      </c>
      <c r="E47" s="1">
        <v>-4.3056397816858598E-2</v>
      </c>
      <c r="F47" s="2">
        <v>0.15236597682706901</v>
      </c>
      <c r="I47" s="7">
        <v>20</v>
      </c>
      <c r="J47" s="7">
        <v>2</v>
      </c>
      <c r="K47" s="7">
        <v>175</v>
      </c>
      <c r="L47" s="8">
        <v>1.18256836473893E-2</v>
      </c>
      <c r="M47" s="8">
        <v>-3.8023399927653398E-2</v>
      </c>
      <c r="N47" s="11">
        <v>0.31101068473334598</v>
      </c>
      <c r="O47" s="12"/>
      <c r="Q47" s="21">
        <v>35</v>
      </c>
      <c r="R47" s="21">
        <v>200</v>
      </c>
      <c r="S47" s="22">
        <v>6.4494331126906307E-2</v>
      </c>
      <c r="T47" s="22">
        <v>-4.7824395239151003E-2</v>
      </c>
      <c r="U47" s="23">
        <v>1.3485655344807901</v>
      </c>
      <c r="V47" s="21"/>
      <c r="W47" s="21">
        <v>35</v>
      </c>
      <c r="X47" s="21">
        <v>200</v>
      </c>
      <c r="Y47" s="22">
        <v>4.0773531261177401E-2</v>
      </c>
      <c r="Z47" s="22">
        <v>-0.10127629830629099</v>
      </c>
      <c r="AA47" s="23">
        <v>0.40259697424826102</v>
      </c>
      <c r="AB47" s="21"/>
      <c r="AC47" s="21">
        <v>35</v>
      </c>
      <c r="AD47" s="21">
        <v>200</v>
      </c>
      <c r="AE47" s="22">
        <v>9.7491063229511801E-2</v>
      </c>
      <c r="AF47" s="22">
        <v>-7.2785613971804802E-2</v>
      </c>
      <c r="AG47" s="23">
        <v>1.33942764111706</v>
      </c>
      <c r="AJ47" s="21">
        <v>35</v>
      </c>
      <c r="AK47" s="21">
        <v>0</v>
      </c>
      <c r="AL47" s="21">
        <v>200</v>
      </c>
      <c r="AM47" s="21">
        <v>6.6542368678321306E-2</v>
      </c>
      <c r="AN47" s="21">
        <v>-4.0789825577350801E-2</v>
      </c>
      <c r="AO47" s="21">
        <v>1.6313472229032899</v>
      </c>
      <c r="AP47" s="21">
        <v>80</v>
      </c>
      <c r="AQ47" s="21">
        <v>0</v>
      </c>
      <c r="AR47" s="21">
        <v>175</v>
      </c>
      <c r="AS47" s="21">
        <v>1.76129308790259E-2</v>
      </c>
      <c r="AT47" s="21">
        <v>-6.9225403165137006E-2</v>
      </c>
      <c r="AU47" s="21">
        <v>0.25442872231470198</v>
      </c>
      <c r="AV47" s="21">
        <v>45</v>
      </c>
      <c r="AW47" s="21">
        <v>0</v>
      </c>
      <c r="AX47" s="21">
        <v>100</v>
      </c>
      <c r="AY47" s="21">
        <v>8.9373641825041095E-2</v>
      </c>
      <c r="AZ47" s="21">
        <v>-8.4646114419235599E-2</v>
      </c>
      <c r="BA47" s="21">
        <v>1.05585049518505</v>
      </c>
      <c r="BD47" s="73">
        <v>20</v>
      </c>
      <c r="BE47" s="73">
        <v>200</v>
      </c>
      <c r="BF47" s="73">
        <v>3.9062822949616001E-2</v>
      </c>
      <c r="BG47" s="73">
        <v>-4.83026566966194E-2</v>
      </c>
      <c r="BH47" s="73">
        <v>0.80870961601476099</v>
      </c>
      <c r="BI47" s="73"/>
      <c r="BJ47" s="73">
        <v>20</v>
      </c>
      <c r="BK47" s="73">
        <v>200</v>
      </c>
      <c r="BL47" s="73">
        <v>2.57298041678884E-2</v>
      </c>
      <c r="BM47" s="73">
        <v>-7.2396064922703701E-2</v>
      </c>
      <c r="BN47" s="73">
        <v>0.35540335231424203</v>
      </c>
      <c r="BO47" s="73"/>
      <c r="BP47" s="75">
        <v>20</v>
      </c>
      <c r="BQ47" s="22">
        <v>6.1638935077291103E-2</v>
      </c>
      <c r="BR47" s="22">
        <v>-7.2792262737934196E-2</v>
      </c>
      <c r="BS47" s="23">
        <v>0.84677866518867195</v>
      </c>
      <c r="BT47" s="75">
        <v>200</v>
      </c>
      <c r="BU47" s="73"/>
      <c r="BV47" s="73">
        <v>20</v>
      </c>
      <c r="BW47" s="73">
        <v>200</v>
      </c>
      <c r="BX47" s="73">
        <v>2.5890411718342801E-2</v>
      </c>
      <c r="BY47" s="73">
        <v>-5.40386304560556E-2</v>
      </c>
      <c r="BZ47" s="73">
        <v>0.47910932419719698</v>
      </c>
      <c r="CB47" s="75">
        <v>20</v>
      </c>
      <c r="CC47" s="22">
        <v>3.4595808181764297E-2</v>
      </c>
      <c r="CD47" s="22">
        <v>-8.4480116524298599E-2</v>
      </c>
      <c r="CE47" s="23">
        <v>0.40951421003087302</v>
      </c>
      <c r="CF47" s="75">
        <v>200</v>
      </c>
      <c r="CI47" s="73"/>
      <c r="CJ47" s="73">
        <v>20</v>
      </c>
      <c r="CK47" s="73">
        <v>200</v>
      </c>
      <c r="CL47" s="73">
        <v>9.5266200454496592E-3</v>
      </c>
      <c r="CM47" s="73">
        <v>-7.7810443317138295E-2</v>
      </c>
      <c r="CN47" s="73">
        <v>0.122433694492926</v>
      </c>
      <c r="CP47" s="73">
        <v>55</v>
      </c>
      <c r="CQ47" s="73">
        <v>200</v>
      </c>
      <c r="CR47" s="73">
        <v>-1.29967086062925E-2</v>
      </c>
      <c r="CS47" s="73">
        <v>-0.124915501946759</v>
      </c>
      <c r="CT47" s="73">
        <v>-0.10404400097461</v>
      </c>
      <c r="CV47" s="73">
        <v>65</v>
      </c>
      <c r="CW47" s="73">
        <v>200</v>
      </c>
      <c r="CX47" s="73">
        <v>1.32515896285502E-3</v>
      </c>
      <c r="CY47" s="73">
        <v>-0.149021683642234</v>
      </c>
      <c r="CZ47" s="73">
        <v>8.8923902244750896E-3</v>
      </c>
      <c r="DB47" s="75">
        <v>65</v>
      </c>
      <c r="DC47" s="22">
        <v>-3.5807225157765001E-2</v>
      </c>
      <c r="DD47" s="22">
        <v>-0.24467</v>
      </c>
      <c r="DE47" s="23">
        <v>-0.14634906264668701</v>
      </c>
      <c r="DF47" s="75">
        <v>200</v>
      </c>
      <c r="DH47" s="73">
        <v>40</v>
      </c>
      <c r="DI47" s="73">
        <v>100</v>
      </c>
      <c r="DJ47" s="73">
        <v>6.39130899916959E-3</v>
      </c>
      <c r="DK47" s="73">
        <v>-6.6806757574200001E-2</v>
      </c>
      <c r="DL47" s="73">
        <v>9.5668600471606205E-2</v>
      </c>
      <c r="DN47" s="73">
        <v>40</v>
      </c>
      <c r="DO47" s="73">
        <v>100</v>
      </c>
      <c r="DP47" s="73">
        <v>6.39130899916959E-3</v>
      </c>
      <c r="DQ47" s="73">
        <v>-6.6806757574200001E-2</v>
      </c>
      <c r="DR47" s="73">
        <v>9.5668600471606205E-2</v>
      </c>
    </row>
    <row r="48" spans="1:128" x14ac:dyDescent="0.3">
      <c r="A48">
        <v>20</v>
      </c>
      <c r="B48">
        <v>2</v>
      </c>
      <c r="C48">
        <v>200</v>
      </c>
      <c r="D48" s="1">
        <v>8.8256535523251207E-3</v>
      </c>
      <c r="E48" s="1">
        <v>-4.0773684044345199E-2</v>
      </c>
      <c r="F48" s="2">
        <v>0.21645465106185599</v>
      </c>
      <c r="I48" s="5">
        <v>20</v>
      </c>
      <c r="J48" s="5">
        <v>2</v>
      </c>
      <c r="K48" s="5">
        <v>200</v>
      </c>
      <c r="L48" s="6">
        <v>8.1179325337764393E-3</v>
      </c>
      <c r="M48" s="6">
        <v>-4.0605972485853598E-2</v>
      </c>
      <c r="N48" s="13">
        <v>0.199919667891332</v>
      </c>
      <c r="O48" s="10"/>
      <c r="Q48" s="21">
        <v>40</v>
      </c>
      <c r="R48" s="21">
        <v>50</v>
      </c>
      <c r="S48" s="22">
        <v>7.5512609764813804E-2</v>
      </c>
      <c r="T48" s="22">
        <v>-7.7982128273602194E-2</v>
      </c>
      <c r="U48" s="23">
        <v>0.96833225043404703</v>
      </c>
      <c r="V48" s="21"/>
      <c r="W48" s="21">
        <v>40</v>
      </c>
      <c r="X48" s="21">
        <v>50</v>
      </c>
      <c r="Y48" s="22">
        <v>-1.60093066478743E-2</v>
      </c>
      <c r="Z48" s="22">
        <v>-0.147605731042042</v>
      </c>
      <c r="AA48" s="23">
        <v>-0.10845992587723</v>
      </c>
      <c r="AB48" s="21"/>
      <c r="AC48" s="21">
        <v>40</v>
      </c>
      <c r="AD48" s="21">
        <v>50</v>
      </c>
      <c r="AE48" s="22">
        <v>6.35969152963409E-2</v>
      </c>
      <c r="AF48" s="22">
        <v>-0.106885613425375</v>
      </c>
      <c r="AG48" s="23">
        <v>0.59499976898895102</v>
      </c>
      <c r="AJ48" s="21">
        <v>70</v>
      </c>
      <c r="AK48" s="21">
        <v>0</v>
      </c>
      <c r="AL48" s="21">
        <v>100</v>
      </c>
      <c r="AM48" s="21">
        <v>7.9900400601001897E-2</v>
      </c>
      <c r="AN48" s="21">
        <v>-4.9921702574075799E-2</v>
      </c>
      <c r="AO48" s="21">
        <v>1.60051433507185</v>
      </c>
      <c r="AP48" s="21">
        <v>15</v>
      </c>
      <c r="AQ48" s="21">
        <v>0</v>
      </c>
      <c r="AR48" s="21">
        <v>125</v>
      </c>
      <c r="AS48" s="21">
        <v>1.52466089231657E-2</v>
      </c>
      <c r="AT48" s="21">
        <v>-6.0214666032437698E-2</v>
      </c>
      <c r="AU48" s="21">
        <v>0.25320424288249499</v>
      </c>
      <c r="AV48" s="21">
        <v>50</v>
      </c>
      <c r="AW48" s="21">
        <v>0</v>
      </c>
      <c r="AX48" s="21">
        <v>150</v>
      </c>
      <c r="AY48" s="21">
        <v>9.8787375025192706E-2</v>
      </c>
      <c r="AZ48" s="21">
        <v>-6.1988272342273797E-2</v>
      </c>
      <c r="BA48" s="21">
        <v>1.59364620584566</v>
      </c>
      <c r="BD48" s="73">
        <v>15</v>
      </c>
      <c r="BE48" s="73">
        <v>100</v>
      </c>
      <c r="BF48" s="73">
        <v>2.99350908008237E-2</v>
      </c>
      <c r="BG48" s="73">
        <v>-4.3089449858162703E-2</v>
      </c>
      <c r="BH48" s="73">
        <v>0.69471972604340204</v>
      </c>
      <c r="BI48" s="73"/>
      <c r="BJ48" s="73">
        <v>15</v>
      </c>
      <c r="BK48" s="73">
        <v>100</v>
      </c>
      <c r="BL48" s="73">
        <v>-5.5055807928257603E-3</v>
      </c>
      <c r="BM48" s="73">
        <v>-7.3490642348441201E-2</v>
      </c>
      <c r="BN48" s="73">
        <v>-7.4915398979942802E-2</v>
      </c>
      <c r="BO48" s="73"/>
      <c r="BP48" s="75">
        <v>15</v>
      </c>
      <c r="BQ48" s="22">
        <v>2.49904284188582E-2</v>
      </c>
      <c r="BR48" s="22">
        <v>-6.8604741279094703E-2</v>
      </c>
      <c r="BS48" s="23">
        <v>0.36426678321244899</v>
      </c>
      <c r="BT48" s="75">
        <v>100</v>
      </c>
      <c r="BU48" s="73"/>
      <c r="BV48" s="73">
        <v>15</v>
      </c>
      <c r="BW48" s="73">
        <v>100</v>
      </c>
      <c r="BX48" s="73">
        <v>1.8289985451539901E-2</v>
      </c>
      <c r="BY48" s="73">
        <v>-6.3437754867690294E-2</v>
      </c>
      <c r="BZ48" s="73">
        <v>0.288313883265362</v>
      </c>
      <c r="CB48" s="75">
        <v>15</v>
      </c>
      <c r="CC48" s="22">
        <v>-4.01453323640998E-3</v>
      </c>
      <c r="CD48" s="22">
        <v>-0.10989198472848299</v>
      </c>
      <c r="CE48" s="23">
        <v>-3.65316291841387E-2</v>
      </c>
      <c r="CF48" s="75">
        <v>100</v>
      </c>
      <c r="CI48" s="73"/>
      <c r="CJ48" s="73">
        <v>15</v>
      </c>
      <c r="CK48" s="73">
        <v>100</v>
      </c>
      <c r="CL48" s="73">
        <v>-2.3893946143414599E-2</v>
      </c>
      <c r="CM48" s="73">
        <v>-0.119259957343385</v>
      </c>
      <c r="CN48" s="73">
        <v>-0.20035179179727999</v>
      </c>
      <c r="CP48" s="73">
        <v>60</v>
      </c>
      <c r="CQ48" s="73">
        <v>100</v>
      </c>
      <c r="CR48" s="73">
        <v>5.5143876504984798E-2</v>
      </c>
      <c r="CS48" s="73">
        <v>-5.0359303737326597E-2</v>
      </c>
      <c r="CT48" s="73">
        <v>1.0950087156211299</v>
      </c>
      <c r="CV48" s="73">
        <v>70</v>
      </c>
      <c r="CW48" s="73">
        <v>100</v>
      </c>
      <c r="CX48" s="73">
        <v>-6.6490829302166699E-3</v>
      </c>
      <c r="CY48" s="73">
        <v>-6.0523593225015097E-2</v>
      </c>
      <c r="CZ48" s="73">
        <v>-0.109859355268228</v>
      </c>
      <c r="DB48" s="75">
        <v>70</v>
      </c>
      <c r="DC48" s="22">
        <v>5.1656914584808901E-2</v>
      </c>
      <c r="DD48" s="22">
        <v>-3.4100773897042497E-2</v>
      </c>
      <c r="DE48" s="23">
        <v>1.5148311513624799</v>
      </c>
      <c r="DF48" s="75">
        <v>100</v>
      </c>
      <c r="DH48" s="73">
        <v>40</v>
      </c>
      <c r="DI48" s="73">
        <v>125</v>
      </c>
      <c r="DJ48" s="73">
        <v>-2.1368718155857702E-3</v>
      </c>
      <c r="DK48" s="73">
        <v>-6.8570000000000006E-2</v>
      </c>
      <c r="DL48" s="73">
        <v>-3.1163363214026098E-2</v>
      </c>
      <c r="DN48" s="73">
        <v>40</v>
      </c>
      <c r="DO48" s="73">
        <v>125</v>
      </c>
      <c r="DP48" s="73">
        <v>-2.1368718155857702E-3</v>
      </c>
      <c r="DQ48" s="73">
        <v>-6.8570000000000006E-2</v>
      </c>
      <c r="DR48" s="73">
        <v>-3.1163363214026098E-2</v>
      </c>
    </row>
    <row r="49" spans="1:122" x14ac:dyDescent="0.3">
      <c r="A49">
        <v>20</v>
      </c>
      <c r="B49">
        <v>3</v>
      </c>
      <c r="C49">
        <v>100</v>
      </c>
      <c r="D49" s="1">
        <v>-3.5288716612436998E-3</v>
      </c>
      <c r="E49" s="1">
        <v>-7.7279035212232297E-2</v>
      </c>
      <c r="F49" s="2">
        <v>-4.5664023257437403E-2</v>
      </c>
      <c r="I49" s="7">
        <v>20</v>
      </c>
      <c r="J49" s="7">
        <v>3</v>
      </c>
      <c r="K49" s="7">
        <v>100</v>
      </c>
      <c r="L49" s="8">
        <v>-1.88405322538042E-2</v>
      </c>
      <c r="M49" s="8">
        <v>-0.120517669817404</v>
      </c>
      <c r="N49" s="11">
        <v>-0.15633004091723099</v>
      </c>
      <c r="O49" s="12"/>
      <c r="Q49" s="21">
        <v>40</v>
      </c>
      <c r="R49" s="21">
        <v>75</v>
      </c>
      <c r="S49" s="22">
        <v>8.51504532584723E-2</v>
      </c>
      <c r="T49" s="22">
        <v>-5.7070574924189599E-2</v>
      </c>
      <c r="U49" s="23">
        <v>1.4920202463630801</v>
      </c>
      <c r="V49" s="21"/>
      <c r="W49" s="21">
        <v>40</v>
      </c>
      <c r="X49" s="21">
        <v>75</v>
      </c>
      <c r="Y49" s="22">
        <v>1.45328600927782E-2</v>
      </c>
      <c r="Z49" s="22">
        <v>-7.5824744140351397E-2</v>
      </c>
      <c r="AA49" s="23">
        <v>0.19166381974039901</v>
      </c>
      <c r="AB49" s="21"/>
      <c r="AC49" s="21">
        <v>40</v>
      </c>
      <c r="AD49" s="21">
        <v>75</v>
      </c>
      <c r="AE49" s="22">
        <v>9.6454150608554098E-2</v>
      </c>
      <c r="AF49" s="22">
        <v>-8.0340197230843804E-2</v>
      </c>
      <c r="AG49" s="23">
        <v>1.2005714938862899</v>
      </c>
      <c r="AJ49" s="21">
        <v>25</v>
      </c>
      <c r="AK49" s="21">
        <v>0</v>
      </c>
      <c r="AL49" s="21">
        <v>150</v>
      </c>
      <c r="AM49" s="21">
        <v>5.5548963842558301E-2</v>
      </c>
      <c r="AN49" s="21">
        <v>-3.4731390437906899E-2</v>
      </c>
      <c r="AO49" s="21">
        <v>1.59938784892212</v>
      </c>
      <c r="AP49" s="21">
        <v>65</v>
      </c>
      <c r="AQ49" s="21">
        <v>0</v>
      </c>
      <c r="AR49" s="21">
        <v>150</v>
      </c>
      <c r="AS49" s="21">
        <v>1.45970526206665E-2</v>
      </c>
      <c r="AT49" s="21">
        <v>-5.79251460837528E-2</v>
      </c>
      <c r="AU49" s="21">
        <v>0.251998546530395</v>
      </c>
      <c r="AV49" s="21">
        <v>50</v>
      </c>
      <c r="AW49" s="21">
        <v>0</v>
      </c>
      <c r="AX49" s="21">
        <v>200</v>
      </c>
      <c r="AY49" s="21">
        <v>9.9433981747407002E-2</v>
      </c>
      <c r="AZ49" s="21">
        <v>-6.4997642403579595E-2</v>
      </c>
      <c r="BA49" s="21">
        <v>1.5298090526115899</v>
      </c>
      <c r="BD49" s="73">
        <v>15</v>
      </c>
      <c r="BE49" s="73">
        <v>125</v>
      </c>
      <c r="BF49" s="73">
        <v>2.8349965447124099E-2</v>
      </c>
      <c r="BG49" s="73">
        <v>-4.1341412573137302E-2</v>
      </c>
      <c r="BH49" s="73">
        <v>0.68575221993128499</v>
      </c>
      <c r="BI49" s="73"/>
      <c r="BJ49" s="73">
        <v>15</v>
      </c>
      <c r="BK49" s="73">
        <v>125</v>
      </c>
      <c r="BL49" s="73">
        <v>-2.97587508765302E-3</v>
      </c>
      <c r="BM49" s="73">
        <v>-6.0823106806870898E-2</v>
      </c>
      <c r="BN49" s="73">
        <v>-4.8926719529507001E-2</v>
      </c>
      <c r="BO49" s="73"/>
      <c r="BP49" s="75">
        <v>15</v>
      </c>
      <c r="BQ49" s="22">
        <v>2.56607523214483E-2</v>
      </c>
      <c r="BR49" s="22">
        <v>-6.6161368081933902E-2</v>
      </c>
      <c r="BS49" s="23">
        <v>0.38785099319092198</v>
      </c>
      <c r="BT49" s="75">
        <v>125</v>
      </c>
      <c r="BU49" s="73"/>
      <c r="BV49" s="73">
        <v>15</v>
      </c>
      <c r="BW49" s="73">
        <v>125</v>
      </c>
      <c r="BX49" s="73">
        <v>1.7406761528184999E-2</v>
      </c>
      <c r="BY49" s="73">
        <v>-6.8835735245226307E-2</v>
      </c>
      <c r="BZ49" s="73">
        <v>0.25287391013074401</v>
      </c>
      <c r="CB49" s="75">
        <v>15</v>
      </c>
      <c r="CC49" s="22">
        <v>-8.7962471346080895E-4</v>
      </c>
      <c r="CD49" s="22">
        <v>-0.113979633264047</v>
      </c>
      <c r="CE49" s="23">
        <v>-7.7173850123122799E-3</v>
      </c>
      <c r="CF49" s="75">
        <v>125</v>
      </c>
      <c r="CI49" s="73"/>
      <c r="CJ49" s="73">
        <v>15</v>
      </c>
      <c r="CK49" s="73">
        <v>125</v>
      </c>
      <c r="CL49" s="73">
        <v>-1.9512499855504298E-2</v>
      </c>
      <c r="CM49" s="73">
        <v>-0.10447331078261</v>
      </c>
      <c r="CN49" s="73">
        <v>-0.18677018761381201</v>
      </c>
      <c r="CP49" s="73">
        <v>60</v>
      </c>
      <c r="CQ49" s="73">
        <v>125</v>
      </c>
      <c r="CR49" s="73">
        <v>4.4651230989884202E-2</v>
      </c>
      <c r="CS49" s="73">
        <v>-3.2252138410348102E-2</v>
      </c>
      <c r="CT49" s="73">
        <v>1.3844424956193799</v>
      </c>
      <c r="CV49" s="73">
        <v>70</v>
      </c>
      <c r="CW49" s="73">
        <v>125</v>
      </c>
      <c r="CX49" s="73">
        <v>2.54573839041308E-3</v>
      </c>
      <c r="CY49" s="73">
        <v>-4.5811192456411798E-2</v>
      </c>
      <c r="CZ49" s="73">
        <v>5.55702275777974E-2</v>
      </c>
      <c r="DB49" s="75">
        <v>70</v>
      </c>
      <c r="DC49" s="22">
        <v>1.84960497287E-2</v>
      </c>
      <c r="DD49" s="22">
        <v>-5.30061863935785E-2</v>
      </c>
      <c r="DE49" s="23">
        <v>0.34894134038174601</v>
      </c>
      <c r="DF49" s="75">
        <v>125</v>
      </c>
      <c r="DH49" s="73">
        <v>40</v>
      </c>
      <c r="DI49" s="73">
        <v>150</v>
      </c>
      <c r="DJ49" s="73">
        <v>6.1396406501186204E-3</v>
      </c>
      <c r="DK49" s="73">
        <v>-6.0633760510616801E-2</v>
      </c>
      <c r="DL49" s="73">
        <v>0.101257791013037</v>
      </c>
      <c r="DN49" s="73">
        <v>40</v>
      </c>
      <c r="DO49" s="73">
        <v>150</v>
      </c>
      <c r="DP49" s="73">
        <v>6.1396406501186204E-3</v>
      </c>
      <c r="DQ49" s="73">
        <v>-6.0633760510616801E-2</v>
      </c>
      <c r="DR49" s="73">
        <v>0.101257791013037</v>
      </c>
    </row>
    <row r="50" spans="1:122" x14ac:dyDescent="0.3">
      <c r="A50">
        <v>20</v>
      </c>
      <c r="B50">
        <v>3</v>
      </c>
      <c r="C50">
        <v>125</v>
      </c>
      <c r="D50" s="1">
        <v>1.14272526228361E-3</v>
      </c>
      <c r="E50" s="1">
        <v>-6.5670455008716294E-2</v>
      </c>
      <c r="F50" s="2">
        <v>1.7400903680840098E-2</v>
      </c>
      <c r="I50" s="5">
        <v>20</v>
      </c>
      <c r="J50" s="5">
        <v>3</v>
      </c>
      <c r="K50" s="5">
        <v>125</v>
      </c>
      <c r="L50" s="6">
        <v>-1.35724895533637E-2</v>
      </c>
      <c r="M50" s="6">
        <v>-0.10536310411854299</v>
      </c>
      <c r="N50" s="13">
        <v>-0.12881634104186401</v>
      </c>
      <c r="O50" s="10"/>
      <c r="Q50" s="21">
        <v>40</v>
      </c>
      <c r="R50" s="21">
        <v>100</v>
      </c>
      <c r="S50" s="22">
        <v>9.1612124835249401E-2</v>
      </c>
      <c r="T50" s="22">
        <v>-4.1148673532075998E-2</v>
      </c>
      <c r="U50" s="23">
        <v>2.2263688467098701</v>
      </c>
      <c r="V50" s="21"/>
      <c r="W50" s="21">
        <v>40</v>
      </c>
      <c r="X50" s="21">
        <v>100</v>
      </c>
      <c r="Y50" s="22">
        <v>2.9767322881114999E-2</v>
      </c>
      <c r="Z50" s="22">
        <v>-5.92618333210818E-2</v>
      </c>
      <c r="AA50" s="23">
        <v>0.50230175499018104</v>
      </c>
      <c r="AB50" s="21"/>
      <c r="AC50" s="21">
        <v>40</v>
      </c>
      <c r="AD50" s="21">
        <v>100</v>
      </c>
      <c r="AE50" s="22">
        <v>0.114078420852001</v>
      </c>
      <c r="AF50" s="22">
        <v>-6.2925995572260696E-2</v>
      </c>
      <c r="AG50" s="23">
        <v>1.8128981482859501</v>
      </c>
      <c r="AJ50" s="21">
        <v>70</v>
      </c>
      <c r="AK50" s="21">
        <v>0</v>
      </c>
      <c r="AL50" s="21">
        <v>150</v>
      </c>
      <c r="AM50" s="21">
        <v>6.0930596463688598E-2</v>
      </c>
      <c r="AN50" s="21">
        <v>-3.8723503813579099E-2</v>
      </c>
      <c r="AO50" s="21">
        <v>1.5734783907215</v>
      </c>
      <c r="AP50" s="21">
        <v>60</v>
      </c>
      <c r="AQ50" s="21">
        <v>0</v>
      </c>
      <c r="AR50" s="21">
        <v>175</v>
      </c>
      <c r="AS50" s="21">
        <v>1.5865219845501301E-2</v>
      </c>
      <c r="AT50" s="21">
        <v>-6.3849904797287804E-2</v>
      </c>
      <c r="AU50" s="21">
        <v>0.24847679719915999</v>
      </c>
      <c r="AV50" s="21">
        <v>50</v>
      </c>
      <c r="AW50" s="21">
        <v>0</v>
      </c>
      <c r="AX50" s="21">
        <v>175</v>
      </c>
      <c r="AY50" s="21">
        <v>9.2904113840617503E-2</v>
      </c>
      <c r="AZ50" s="21">
        <v>-6.63917472797112E-2</v>
      </c>
      <c r="BA50" s="21">
        <v>1.39933226111987</v>
      </c>
      <c r="BD50" s="73">
        <v>15</v>
      </c>
      <c r="BE50" s="73">
        <v>150</v>
      </c>
      <c r="BF50" s="73">
        <v>2.7696973876798099E-2</v>
      </c>
      <c r="BG50" s="73">
        <v>-4.5302790690244503E-2</v>
      </c>
      <c r="BH50" s="73">
        <v>0.61137456335029605</v>
      </c>
      <c r="BI50" s="73"/>
      <c r="BJ50" s="73">
        <v>15</v>
      </c>
      <c r="BK50" s="73">
        <v>150</v>
      </c>
      <c r="BL50" s="73">
        <v>8.6112019199694606E-3</v>
      </c>
      <c r="BM50" s="73">
        <v>-5.01725778466015E-2</v>
      </c>
      <c r="BN50" s="73">
        <v>0.171631642015634</v>
      </c>
      <c r="BO50" s="73"/>
      <c r="BP50" s="75">
        <v>15</v>
      </c>
      <c r="BQ50" s="22">
        <v>3.5515651607281901E-2</v>
      </c>
      <c r="BR50" s="22">
        <v>-6.3861922698655899E-2</v>
      </c>
      <c r="BS50" s="23">
        <v>0.55613188746084097</v>
      </c>
      <c r="BT50" s="75">
        <v>150</v>
      </c>
      <c r="BU50" s="73"/>
      <c r="BV50" s="73">
        <v>15</v>
      </c>
      <c r="BW50" s="73">
        <v>150</v>
      </c>
      <c r="BX50" s="73">
        <v>2.1607237478871499E-2</v>
      </c>
      <c r="BY50" s="73">
        <v>-5.1426342260163099E-2</v>
      </c>
      <c r="BZ50" s="73">
        <v>0.42015894052043701</v>
      </c>
      <c r="CB50" s="75">
        <v>15</v>
      </c>
      <c r="CC50" s="22">
        <v>7.1975015846095797E-3</v>
      </c>
      <c r="CD50" s="22">
        <v>-8.4733275206821002E-2</v>
      </c>
      <c r="CE50" s="23">
        <v>8.4943035272053102E-2</v>
      </c>
      <c r="CF50" s="75">
        <v>150</v>
      </c>
      <c r="CI50" s="73"/>
      <c r="CJ50" s="73">
        <v>15</v>
      </c>
      <c r="CK50" s="73">
        <v>150</v>
      </c>
      <c r="CL50" s="73">
        <v>-1.5604563193783101E-2</v>
      </c>
      <c r="CM50" s="73">
        <v>-9.0787605445585895E-2</v>
      </c>
      <c r="CN50" s="73">
        <v>-0.171879885114227</v>
      </c>
      <c r="CP50" s="73">
        <v>60</v>
      </c>
      <c r="CQ50" s="73">
        <v>150</v>
      </c>
      <c r="CR50" s="73">
        <v>1.88864958476423E-2</v>
      </c>
      <c r="CS50" s="73">
        <v>-7.1172630880195806E-2</v>
      </c>
      <c r="CT50" s="73">
        <v>0.26536177761130803</v>
      </c>
      <c r="CV50" s="73">
        <v>70</v>
      </c>
      <c r="CW50" s="73">
        <v>150</v>
      </c>
      <c r="CX50" s="60">
        <v>2.1341788830919999E-5</v>
      </c>
      <c r="CY50" s="73">
        <v>-8.8483413611995604E-2</v>
      </c>
      <c r="CZ50" s="73">
        <v>2.4119536034747499E-4</v>
      </c>
      <c r="DB50" s="75">
        <v>70</v>
      </c>
      <c r="DC50" s="22">
        <v>9.0602491264522803E-3</v>
      </c>
      <c r="DD50" s="22">
        <v>-8.0359134821791897E-2</v>
      </c>
      <c r="DE50" s="23">
        <v>0.112746972034289</v>
      </c>
      <c r="DF50" s="75">
        <v>150</v>
      </c>
      <c r="DH50" s="73">
        <v>40</v>
      </c>
      <c r="DI50" s="73">
        <v>175</v>
      </c>
      <c r="DJ50" s="73">
        <v>-1.27393206388341E-2</v>
      </c>
      <c r="DK50" s="73">
        <v>-9.6820000000000003E-2</v>
      </c>
      <c r="DL50" s="73">
        <v>-0.131577366647739</v>
      </c>
      <c r="DN50" s="73">
        <v>40</v>
      </c>
      <c r="DO50" s="73">
        <v>175</v>
      </c>
      <c r="DP50" s="73">
        <v>-1.27393206388341E-2</v>
      </c>
      <c r="DQ50" s="73">
        <v>-9.6820000000000003E-2</v>
      </c>
      <c r="DR50" s="73">
        <v>-0.131577366647739</v>
      </c>
    </row>
    <row r="51" spans="1:122" x14ac:dyDescent="0.3">
      <c r="A51">
        <v>20</v>
      </c>
      <c r="B51">
        <v>3</v>
      </c>
      <c r="C51">
        <v>150</v>
      </c>
      <c r="D51" s="1">
        <v>5.5848671335962698E-3</v>
      </c>
      <c r="E51" s="1">
        <v>-5.0718851630039398E-2</v>
      </c>
      <c r="F51" s="2">
        <v>0.110114226842796</v>
      </c>
      <c r="I51" s="7">
        <v>20</v>
      </c>
      <c r="J51" s="7">
        <v>3</v>
      </c>
      <c r="K51" s="7">
        <v>150</v>
      </c>
      <c r="L51" s="8">
        <v>-1.5786120875778301E-2</v>
      </c>
      <c r="M51" s="8">
        <v>-0.11041117631499001</v>
      </c>
      <c r="N51" s="11">
        <v>-0.14297575121147399</v>
      </c>
      <c r="O51" s="12"/>
      <c r="Q51" s="21">
        <v>40</v>
      </c>
      <c r="R51" s="21">
        <v>125</v>
      </c>
      <c r="S51" s="22">
        <v>9.0356579810842497E-2</v>
      </c>
      <c r="T51" s="22">
        <v>-4.6258989206629797E-2</v>
      </c>
      <c r="U51" s="23">
        <v>1.9532761385519499</v>
      </c>
      <c r="V51" s="21"/>
      <c r="W51" s="21">
        <v>40</v>
      </c>
      <c r="X51" s="21">
        <v>125</v>
      </c>
      <c r="Y51" s="22">
        <v>3.4252858401642702E-2</v>
      </c>
      <c r="Z51" s="22">
        <v>-5.3689242974272397E-2</v>
      </c>
      <c r="AA51" s="23">
        <v>0.63798363515865697</v>
      </c>
      <c r="AB51" s="21"/>
      <c r="AC51" s="21">
        <v>40</v>
      </c>
      <c r="AD51" s="21">
        <v>125</v>
      </c>
      <c r="AE51" s="22">
        <v>0.11621319654416599</v>
      </c>
      <c r="AF51" s="22">
        <v>-6.1821850175117703E-2</v>
      </c>
      <c r="AG51" s="23">
        <v>1.8798078060585199</v>
      </c>
      <c r="AJ51" s="21">
        <v>85</v>
      </c>
      <c r="AK51" s="21">
        <v>0</v>
      </c>
      <c r="AL51" s="21">
        <v>125</v>
      </c>
      <c r="AM51" s="21">
        <v>4.9038940698985803E-2</v>
      </c>
      <c r="AN51" s="21">
        <v>-3.1730103409721398E-2</v>
      </c>
      <c r="AO51" s="21">
        <v>1.5455020762384599</v>
      </c>
      <c r="AP51" s="21">
        <v>75</v>
      </c>
      <c r="AQ51" s="21">
        <v>0</v>
      </c>
      <c r="AR51" s="21">
        <v>150</v>
      </c>
      <c r="AS51" s="21">
        <v>1.46234580643461E-2</v>
      </c>
      <c r="AT51" s="21">
        <v>-5.9685189656560202E-2</v>
      </c>
      <c r="AU51" s="21">
        <v>0.24500982820851</v>
      </c>
      <c r="AV51" s="21">
        <v>50</v>
      </c>
      <c r="AW51" s="21">
        <v>0</v>
      </c>
      <c r="AX51" s="21">
        <v>100</v>
      </c>
      <c r="AY51" s="21">
        <v>9.1114556273674902E-2</v>
      </c>
      <c r="AZ51" s="21">
        <v>-9.1389521378960503E-2</v>
      </c>
      <c r="BA51" s="21">
        <v>0.99699128410854199</v>
      </c>
      <c r="BD51" s="73">
        <v>15</v>
      </c>
      <c r="BE51" s="73">
        <v>175</v>
      </c>
      <c r="BF51" s="73">
        <v>3.0286367835179701E-2</v>
      </c>
      <c r="BG51" s="73">
        <v>-4.6664015505708901E-2</v>
      </c>
      <c r="BH51" s="73">
        <v>0.64903046827323296</v>
      </c>
      <c r="BI51" s="73"/>
      <c r="BJ51" s="73">
        <v>15</v>
      </c>
      <c r="BK51" s="73">
        <v>175</v>
      </c>
      <c r="BL51" s="73">
        <v>1.66166833109355E-2</v>
      </c>
      <c r="BM51" s="73">
        <v>-5.0530941047235399E-2</v>
      </c>
      <c r="BN51" s="73">
        <v>0.328841754508442</v>
      </c>
      <c r="BO51" s="73"/>
      <c r="BP51" s="75">
        <v>15</v>
      </c>
      <c r="BQ51" s="22">
        <v>4.5266560673974797E-2</v>
      </c>
      <c r="BR51" s="22">
        <v>-6.1025696161703002E-2</v>
      </c>
      <c r="BS51" s="23">
        <v>0.74176229885242995</v>
      </c>
      <c r="BT51" s="75">
        <v>175</v>
      </c>
      <c r="BU51" s="73"/>
      <c r="BV51" s="73">
        <v>15</v>
      </c>
      <c r="BW51" s="73">
        <v>175</v>
      </c>
      <c r="BX51" s="73">
        <v>2.2681293732880602E-2</v>
      </c>
      <c r="BY51" s="73">
        <v>-5.1735709284566202E-2</v>
      </c>
      <c r="BZ51" s="73">
        <v>0.438406934910755</v>
      </c>
      <c r="CB51" s="75">
        <v>15</v>
      </c>
      <c r="CC51" s="22">
        <v>1.7226537186341599E-2</v>
      </c>
      <c r="CD51" s="22">
        <v>-7.7085677269782799E-2</v>
      </c>
      <c r="CE51" s="23">
        <v>0.22347260602060401</v>
      </c>
      <c r="CF51" s="75">
        <v>175</v>
      </c>
      <c r="CI51" s="73"/>
      <c r="CJ51" s="73">
        <v>15</v>
      </c>
      <c r="CK51" s="73">
        <v>175</v>
      </c>
      <c r="CL51" s="73">
        <v>-5.9196861622602499E-3</v>
      </c>
      <c r="CM51" s="73">
        <v>-6.1061074925011602E-2</v>
      </c>
      <c r="CN51" s="73">
        <v>-9.6946969399574798E-2</v>
      </c>
      <c r="CP51" s="73">
        <v>60</v>
      </c>
      <c r="CQ51" s="73">
        <v>175</v>
      </c>
      <c r="CR51" s="73">
        <v>1.0363218023442399E-2</v>
      </c>
      <c r="CS51" s="73">
        <v>-6.5052902693311696E-2</v>
      </c>
      <c r="CT51" s="73">
        <v>0.159304467508532</v>
      </c>
      <c r="CV51" s="73">
        <v>70</v>
      </c>
      <c r="CW51" s="73">
        <v>175</v>
      </c>
      <c r="CX51" s="73">
        <v>-1.0259034619383101E-2</v>
      </c>
      <c r="CY51" s="73">
        <v>-0.12576215491793799</v>
      </c>
      <c r="CZ51" s="73">
        <v>-8.1574895294035804E-2</v>
      </c>
      <c r="DB51" s="75">
        <v>70</v>
      </c>
      <c r="DC51" s="22">
        <v>-4.3779571021237099E-2</v>
      </c>
      <c r="DD51" s="22">
        <v>-0.22776410959506399</v>
      </c>
      <c r="DE51" s="23">
        <v>-0.192214528878459</v>
      </c>
      <c r="DF51" s="75">
        <v>175</v>
      </c>
      <c r="DH51" s="73">
        <v>40</v>
      </c>
      <c r="DI51" s="73">
        <v>200</v>
      </c>
      <c r="DJ51" s="73">
        <v>-1.15557664532715E-2</v>
      </c>
      <c r="DK51" s="73">
        <v>-0.107367760075351</v>
      </c>
      <c r="DL51" s="73">
        <v>-0.10762789914925699</v>
      </c>
      <c r="DN51" s="73">
        <v>40</v>
      </c>
      <c r="DO51" s="73">
        <v>200</v>
      </c>
      <c r="DP51" s="73">
        <v>-1.15557664532715E-2</v>
      </c>
      <c r="DQ51" s="73">
        <v>-0.107367760075351</v>
      </c>
      <c r="DR51" s="73">
        <v>-0.10762789914925699</v>
      </c>
    </row>
    <row r="52" spans="1:122" x14ac:dyDescent="0.3">
      <c r="A52">
        <v>20</v>
      </c>
      <c r="B52">
        <v>3</v>
      </c>
      <c r="C52">
        <v>175</v>
      </c>
      <c r="D52" s="1">
        <v>4.7054911711146702E-3</v>
      </c>
      <c r="E52" s="1">
        <v>-5.5271736232131601E-2</v>
      </c>
      <c r="F52" s="2">
        <v>8.5133768032044893E-2</v>
      </c>
      <c r="I52" s="5">
        <v>20</v>
      </c>
      <c r="J52" s="5">
        <v>3</v>
      </c>
      <c r="K52" s="5">
        <v>175</v>
      </c>
      <c r="L52" s="6">
        <v>-5.9792657713502E-3</v>
      </c>
      <c r="M52" s="6">
        <v>-8.42227802310926E-2</v>
      </c>
      <c r="N52" s="13">
        <v>-7.0993450405509501E-2</v>
      </c>
      <c r="O52" s="10"/>
      <c r="Q52" s="21">
        <v>40</v>
      </c>
      <c r="R52" s="21">
        <v>150</v>
      </c>
      <c r="S52" s="22">
        <v>7.4976185078917207E-2</v>
      </c>
      <c r="T52" s="22">
        <v>-4.2390200574670203E-2</v>
      </c>
      <c r="U52" s="23">
        <v>1.7687150346657801</v>
      </c>
      <c r="V52" s="21"/>
      <c r="W52" s="21">
        <v>40</v>
      </c>
      <c r="X52" s="21">
        <v>150</v>
      </c>
      <c r="Y52" s="22">
        <v>5.1909936402025403E-2</v>
      </c>
      <c r="Z52" s="22">
        <v>-5.9361256412359599E-2</v>
      </c>
      <c r="AA52" s="23">
        <v>0.87447502865214299</v>
      </c>
      <c r="AB52" s="21"/>
      <c r="AC52" s="21">
        <v>40</v>
      </c>
      <c r="AD52" s="21">
        <v>150</v>
      </c>
      <c r="AE52" s="22">
        <v>0.11589636269838401</v>
      </c>
      <c r="AF52" s="22">
        <v>-5.90334790536403E-2</v>
      </c>
      <c r="AG52" s="23">
        <v>1.9632311115032799</v>
      </c>
      <c r="AJ52" s="21">
        <v>55</v>
      </c>
      <c r="AK52" s="21">
        <v>0</v>
      </c>
      <c r="AL52" s="21">
        <v>100</v>
      </c>
      <c r="AM52" s="21">
        <v>7.8410642695533897E-2</v>
      </c>
      <c r="AN52" s="21">
        <v>-5.1307764413712403E-2</v>
      </c>
      <c r="AO52" s="21">
        <v>1.5282412631211399</v>
      </c>
      <c r="AP52" s="21">
        <v>45</v>
      </c>
      <c r="AQ52" s="21">
        <v>0</v>
      </c>
      <c r="AR52" s="21">
        <v>150</v>
      </c>
      <c r="AS52" s="21">
        <v>1.8622670941249999E-2</v>
      </c>
      <c r="AT52" s="21">
        <v>-7.8909998434435094E-2</v>
      </c>
      <c r="AU52" s="21">
        <v>0.23599887607047901</v>
      </c>
      <c r="AV52" s="21">
        <v>50</v>
      </c>
      <c r="AW52" s="21">
        <v>0</v>
      </c>
      <c r="AX52" s="21">
        <v>125</v>
      </c>
      <c r="AY52" s="21">
        <v>8.2610588803765803E-2</v>
      </c>
      <c r="AZ52" s="21">
        <v>-8.60643787981724E-2</v>
      </c>
      <c r="BA52" s="21">
        <v>0.95986969240193998</v>
      </c>
      <c r="BD52" s="73">
        <v>15</v>
      </c>
      <c r="BE52" s="73">
        <v>200</v>
      </c>
      <c r="BF52" s="73">
        <v>3.5215232344051002E-2</v>
      </c>
      <c r="BG52" s="73">
        <v>-4.6611908930469799E-2</v>
      </c>
      <c r="BH52" s="73">
        <v>0.75549860866202601</v>
      </c>
      <c r="BI52" s="73"/>
      <c r="BJ52" s="73">
        <v>15</v>
      </c>
      <c r="BK52" s="73">
        <v>200</v>
      </c>
      <c r="BL52" s="73">
        <v>1.3523475060097099E-2</v>
      </c>
      <c r="BM52" s="73">
        <v>-5.2826298139373798E-2</v>
      </c>
      <c r="BN52" s="73">
        <v>0.25599891600235902</v>
      </c>
      <c r="BO52" s="73"/>
      <c r="BP52" s="75">
        <v>15</v>
      </c>
      <c r="BQ52" s="22">
        <v>4.7196446241915997E-2</v>
      </c>
      <c r="BR52" s="22">
        <v>-5.94242468099083E-2</v>
      </c>
      <c r="BS52" s="23">
        <v>0.79422876646450802</v>
      </c>
      <c r="BT52" s="75">
        <v>200</v>
      </c>
      <c r="BU52" s="73"/>
      <c r="BV52" s="73">
        <v>15</v>
      </c>
      <c r="BW52" s="73">
        <v>200</v>
      </c>
      <c r="BX52" s="73">
        <v>2.15915365073528E-2</v>
      </c>
      <c r="BY52" s="73">
        <v>-5.2283955748470202E-2</v>
      </c>
      <c r="BZ52" s="73">
        <v>0.41296677342522098</v>
      </c>
      <c r="CB52" s="75">
        <v>15</v>
      </c>
      <c r="CC52" s="22">
        <v>2.0826796795603401E-2</v>
      </c>
      <c r="CD52" s="22">
        <v>-7.4697067035875003E-2</v>
      </c>
      <c r="CE52" s="23">
        <v>0.27881679458178599</v>
      </c>
      <c r="CF52" s="75">
        <v>200</v>
      </c>
      <c r="CI52" s="73"/>
      <c r="CJ52" s="73">
        <v>15</v>
      </c>
      <c r="CK52" s="73">
        <v>200</v>
      </c>
      <c r="CL52" s="73">
        <v>-8.2598543554441E-4</v>
      </c>
      <c r="CM52" s="73">
        <v>-6.00739751160385E-2</v>
      </c>
      <c r="CN52" s="73">
        <v>-1.37494719460289E-2</v>
      </c>
      <c r="CP52" s="73">
        <v>60</v>
      </c>
      <c r="CQ52" s="73">
        <v>200</v>
      </c>
      <c r="CR52" s="73">
        <v>-1.4313794984112799E-2</v>
      </c>
      <c r="CS52" s="73">
        <v>-0.11631346244722</v>
      </c>
      <c r="CT52" s="73">
        <v>-0.123062237878164</v>
      </c>
    </row>
    <row r="53" spans="1:122" x14ac:dyDescent="0.3">
      <c r="A53">
        <v>20</v>
      </c>
      <c r="B53">
        <v>3</v>
      </c>
      <c r="C53">
        <v>200</v>
      </c>
      <c r="D53" s="1">
        <v>5.6712053345378197E-4</v>
      </c>
      <c r="E53" s="1">
        <v>-7.2911328911230297E-2</v>
      </c>
      <c r="F53" s="2">
        <v>7.7782224233527899E-3</v>
      </c>
      <c r="I53" s="7">
        <v>20</v>
      </c>
      <c r="J53" s="7">
        <v>3</v>
      </c>
      <c r="K53" s="7">
        <v>200</v>
      </c>
      <c r="L53" s="8">
        <v>-7.2999353319223798E-3</v>
      </c>
      <c r="M53" s="8">
        <v>-8.4659164528125205E-2</v>
      </c>
      <c r="N53" s="11">
        <v>-8.62273490721399E-2</v>
      </c>
      <c r="O53" s="12"/>
      <c r="Q53" s="21">
        <v>40</v>
      </c>
      <c r="R53" s="21">
        <v>175</v>
      </c>
      <c r="S53" s="22">
        <v>8.4906078855576606E-2</v>
      </c>
      <c r="T53" s="22">
        <v>-4.9266372096333402E-2</v>
      </c>
      <c r="U53" s="23">
        <v>1.7234083867501899</v>
      </c>
      <c r="V53" s="21"/>
      <c r="W53" s="21">
        <v>40</v>
      </c>
      <c r="X53" s="21">
        <v>175</v>
      </c>
      <c r="Y53" s="22">
        <v>4.9407238584364799E-2</v>
      </c>
      <c r="Z53" s="22">
        <v>-5.8028899095328303E-2</v>
      </c>
      <c r="AA53" s="23">
        <v>0.851424710008713</v>
      </c>
      <c r="AB53" s="21"/>
      <c r="AC53" s="21">
        <v>40</v>
      </c>
      <c r="AD53" s="21">
        <v>175</v>
      </c>
      <c r="AE53" s="22">
        <v>0.122524524492428</v>
      </c>
      <c r="AF53" s="22">
        <v>-5.6966173521367298E-2</v>
      </c>
      <c r="AG53" s="23">
        <v>2.1508294645500601</v>
      </c>
      <c r="AJ53" s="21">
        <v>60</v>
      </c>
      <c r="AK53" s="21">
        <v>0</v>
      </c>
      <c r="AL53" s="21">
        <v>100</v>
      </c>
      <c r="AM53" s="21">
        <v>7.8736415517834099E-2</v>
      </c>
      <c r="AN53" s="21">
        <v>-5.1829173323127899E-2</v>
      </c>
      <c r="AO53" s="21">
        <v>1.5191524477335001</v>
      </c>
      <c r="AP53" s="21">
        <v>75</v>
      </c>
      <c r="AQ53" s="21">
        <v>0</v>
      </c>
      <c r="AR53" s="21">
        <v>175</v>
      </c>
      <c r="AS53" s="21">
        <v>1.40702470416135E-2</v>
      </c>
      <c r="AT53" s="21">
        <v>-5.9835593285445403E-2</v>
      </c>
      <c r="AU53" s="21">
        <v>0.23514845042968699</v>
      </c>
      <c r="AV53" s="21">
        <v>55</v>
      </c>
      <c r="AW53" s="21">
        <v>0</v>
      </c>
      <c r="AX53" s="21">
        <v>150</v>
      </c>
      <c r="AY53" s="21">
        <v>9.7393696265920399E-2</v>
      </c>
      <c r="AZ53" s="21">
        <v>-5.8327052255804E-2</v>
      </c>
      <c r="BA53" s="21">
        <v>1.6697860169374299</v>
      </c>
      <c r="BD53" s="73">
        <v>55</v>
      </c>
      <c r="BE53" s="73">
        <v>100</v>
      </c>
      <c r="BF53" s="73">
        <v>8.8424168083645005E-2</v>
      </c>
      <c r="BG53" s="73">
        <v>-7.3557833279541601E-2</v>
      </c>
      <c r="BH53" s="73">
        <v>1.2021040335378901</v>
      </c>
      <c r="BI53" s="73"/>
      <c r="BJ53" s="73">
        <v>55</v>
      </c>
      <c r="BK53" s="73">
        <v>100</v>
      </c>
      <c r="BL53" s="73">
        <v>1.9089676344085801E-2</v>
      </c>
      <c r="BM53" s="73">
        <v>-0.101060231971558</v>
      </c>
      <c r="BN53" s="73">
        <v>0.18889404834790299</v>
      </c>
      <c r="BO53" s="73"/>
      <c r="BP53" s="75">
        <v>55</v>
      </c>
      <c r="BQ53" s="22">
        <v>0.10264832299662401</v>
      </c>
      <c r="BR53" s="22">
        <v>-8.5663915977060398E-2</v>
      </c>
      <c r="BS53" s="23">
        <v>1.19826792676757</v>
      </c>
      <c r="BT53" s="75">
        <v>100</v>
      </c>
      <c r="BU53" s="73"/>
      <c r="BV53" s="73">
        <v>55</v>
      </c>
      <c r="BW53" s="73">
        <v>100</v>
      </c>
      <c r="BX53" s="73">
        <v>6.43126801738301E-2</v>
      </c>
      <c r="BY53" s="73">
        <v>-8.61876428869391E-2</v>
      </c>
      <c r="BZ53" s="73">
        <v>0.74619374680190997</v>
      </c>
      <c r="CB53" s="75">
        <v>55</v>
      </c>
      <c r="CC53" s="22">
        <v>6.2884251796671495E-2</v>
      </c>
      <c r="CD53" s="22">
        <v>-0.103567443054725</v>
      </c>
      <c r="CE53" s="23">
        <v>0.60718165807611002</v>
      </c>
      <c r="CF53" s="75">
        <v>100</v>
      </c>
      <c r="CI53" s="73"/>
      <c r="CJ53" s="73">
        <v>55</v>
      </c>
      <c r="CK53" s="73">
        <v>100</v>
      </c>
      <c r="CL53" s="73">
        <v>-1.78919325385561E-3</v>
      </c>
      <c r="CM53" s="73">
        <v>-0.116330864822743</v>
      </c>
      <c r="CN53" s="73">
        <v>-1.5380211060769301E-2</v>
      </c>
      <c r="CP53" s="73">
        <v>65</v>
      </c>
      <c r="CQ53" s="73">
        <v>100</v>
      </c>
      <c r="CR53" s="73">
        <v>4.8554019851786701E-2</v>
      </c>
      <c r="CS53" s="73">
        <v>-3.4585264611978001E-2</v>
      </c>
      <c r="CT53" s="73">
        <v>1.4038932590664801</v>
      </c>
    </row>
    <row r="54" spans="1:122" x14ac:dyDescent="0.3">
      <c r="A54">
        <v>25</v>
      </c>
      <c r="B54">
        <v>0</v>
      </c>
      <c r="C54">
        <v>100</v>
      </c>
      <c r="D54" s="1">
        <v>5.3024948644710801E-2</v>
      </c>
      <c r="E54" s="1">
        <v>-4.3900120087200498E-2</v>
      </c>
      <c r="F54" s="2">
        <v>1.2078542960562499</v>
      </c>
      <c r="I54" s="5">
        <v>25</v>
      </c>
      <c r="J54" s="5">
        <v>0</v>
      </c>
      <c r="K54" s="5">
        <v>100</v>
      </c>
      <c r="L54" s="6">
        <v>-2.8945997018389701E-2</v>
      </c>
      <c r="M54" s="6">
        <v>-0.14763378500733701</v>
      </c>
      <c r="N54" s="13">
        <v>-0.196066212194933</v>
      </c>
      <c r="O54" s="10"/>
      <c r="Q54" s="21">
        <v>40</v>
      </c>
      <c r="R54" s="21">
        <v>200</v>
      </c>
      <c r="S54" s="22">
        <v>7.1634208482870804E-2</v>
      </c>
      <c r="T54" s="22">
        <v>-5.3778603451142902E-2</v>
      </c>
      <c r="U54" s="23">
        <v>1.3320206157445</v>
      </c>
      <c r="V54" s="21"/>
      <c r="W54" s="21">
        <v>40</v>
      </c>
      <c r="X54" s="21">
        <v>200</v>
      </c>
      <c r="Y54" s="22">
        <v>5.9909496298328098E-2</v>
      </c>
      <c r="Z54" s="22">
        <v>-6.7161089210219405E-2</v>
      </c>
      <c r="AA54" s="23">
        <v>0.89202687155365601</v>
      </c>
      <c r="AB54" s="21"/>
      <c r="AC54" s="21">
        <v>40</v>
      </c>
      <c r="AD54" s="21">
        <v>200</v>
      </c>
      <c r="AE54" s="22">
        <v>0.119281578787557</v>
      </c>
      <c r="AF54" s="22">
        <v>-5.3354852293978697E-2</v>
      </c>
      <c r="AG54" s="23">
        <v>2.2356275701098398</v>
      </c>
      <c r="AJ54" s="21">
        <v>90</v>
      </c>
      <c r="AK54" s="21">
        <v>0</v>
      </c>
      <c r="AL54" s="21">
        <v>150</v>
      </c>
      <c r="AM54" s="21">
        <v>4.0445935921268099E-2</v>
      </c>
      <c r="AN54" s="21">
        <v>-2.7070038795582198E-2</v>
      </c>
      <c r="AO54" s="21">
        <v>1.49412183065909</v>
      </c>
      <c r="AP54" s="21">
        <v>40</v>
      </c>
      <c r="AQ54" s="21">
        <v>0</v>
      </c>
      <c r="AR54" s="21">
        <v>125</v>
      </c>
      <c r="AS54" s="21">
        <v>1.70796349012865E-2</v>
      </c>
      <c r="AT54" s="21">
        <v>-7.6758447695022394E-2</v>
      </c>
      <c r="AU54" s="21">
        <v>0.222511468303104</v>
      </c>
      <c r="AV54" s="21">
        <v>55</v>
      </c>
      <c r="AW54" s="21">
        <v>0</v>
      </c>
      <c r="AX54" s="21">
        <v>125</v>
      </c>
      <c r="AY54" s="21">
        <v>9.6400054609156696E-2</v>
      </c>
      <c r="AZ54" s="21">
        <v>-6.0398878041160099E-2</v>
      </c>
      <c r="BA54" s="21">
        <v>1.59605704171297</v>
      </c>
      <c r="BD54" s="73">
        <v>55</v>
      </c>
      <c r="BE54" s="73">
        <v>125</v>
      </c>
      <c r="BF54" s="73">
        <v>8.44033957738035E-2</v>
      </c>
      <c r="BG54" s="73">
        <v>-5.4869964855691199E-2</v>
      </c>
      <c r="BH54" s="73">
        <v>1.5382440283274299</v>
      </c>
      <c r="BI54" s="73"/>
      <c r="BJ54" s="73">
        <v>55</v>
      </c>
      <c r="BK54" s="73">
        <v>125</v>
      </c>
      <c r="BL54" s="73">
        <v>3.3396982560702303E-2</v>
      </c>
      <c r="BM54" s="73">
        <v>-8.3249691579588794E-2</v>
      </c>
      <c r="BN54" s="73">
        <v>0.40116644190536099</v>
      </c>
      <c r="BO54" s="73"/>
      <c r="BP54" s="75">
        <v>55</v>
      </c>
      <c r="BQ54" s="22">
        <v>0.109801492683347</v>
      </c>
      <c r="BR54" s="22">
        <v>-7.6690842120362104E-2</v>
      </c>
      <c r="BS54" s="23">
        <v>1.4317419087799199</v>
      </c>
      <c r="BT54" s="75">
        <v>125</v>
      </c>
      <c r="BU54" s="73"/>
      <c r="BV54" s="73">
        <v>55</v>
      </c>
      <c r="BW54" s="73">
        <v>125</v>
      </c>
      <c r="BX54" s="73">
        <v>6.2667363898778E-2</v>
      </c>
      <c r="BY54" s="73">
        <v>-6.2817449354209701E-2</v>
      </c>
      <c r="BZ54" s="73">
        <v>0.997610768075198</v>
      </c>
      <c r="CB54" s="75">
        <v>55</v>
      </c>
      <c r="CC54" s="22">
        <v>7.3691489503575194E-2</v>
      </c>
      <c r="CD54" s="22">
        <v>-9.5989463140690706E-2</v>
      </c>
      <c r="CE54" s="23">
        <v>0.76770394470866399</v>
      </c>
      <c r="CF54" s="75">
        <v>125</v>
      </c>
      <c r="CI54" s="73"/>
      <c r="CJ54" s="73">
        <v>55</v>
      </c>
      <c r="CK54" s="73">
        <v>125</v>
      </c>
      <c r="CL54" s="73">
        <v>1.36402847127087E-2</v>
      </c>
      <c r="CM54" s="73">
        <v>-8.1525066855997294E-2</v>
      </c>
      <c r="CN54" s="73">
        <v>0.167313996035138</v>
      </c>
      <c r="CP54" s="73">
        <v>65</v>
      </c>
      <c r="CQ54" s="73">
        <v>125</v>
      </c>
      <c r="CR54" s="73">
        <v>2.3769277257850101E-2</v>
      </c>
      <c r="CS54" s="73">
        <v>-4.8252677839878903E-2</v>
      </c>
      <c r="CT54" s="73">
        <v>0.49260016898390002</v>
      </c>
    </row>
    <row r="55" spans="1:122" x14ac:dyDescent="0.3">
      <c r="A55">
        <v>25</v>
      </c>
      <c r="B55">
        <v>0</v>
      </c>
      <c r="C55">
        <v>125</v>
      </c>
      <c r="D55" s="1">
        <v>5.4693005201919602E-2</v>
      </c>
      <c r="E55" s="1">
        <v>-3.3798577141506997E-2</v>
      </c>
      <c r="F55" s="2">
        <v>1.6182043691641901</v>
      </c>
      <c r="I55" s="7">
        <v>25</v>
      </c>
      <c r="J55" s="7">
        <v>0</v>
      </c>
      <c r="K55" s="7">
        <v>125</v>
      </c>
      <c r="L55" s="8">
        <v>-1.25654832472284E-2</v>
      </c>
      <c r="M55" s="8">
        <v>-0.10603881349926</v>
      </c>
      <c r="N55" s="11">
        <v>-0.11849890462341001</v>
      </c>
      <c r="O55" s="12"/>
      <c r="Q55" s="21">
        <v>45</v>
      </c>
      <c r="R55" s="21">
        <v>50</v>
      </c>
      <c r="S55" s="22">
        <v>7.0719728136599103E-2</v>
      </c>
      <c r="T55" s="22">
        <v>-9.3743352691238999E-2</v>
      </c>
      <c r="U55" s="23">
        <v>0.75439725704634797</v>
      </c>
      <c r="V55" s="21"/>
      <c r="W55" s="21">
        <v>45</v>
      </c>
      <c r="X55" s="21">
        <v>50</v>
      </c>
      <c r="Y55" s="22">
        <v>-2.5480488016699498E-2</v>
      </c>
      <c r="Z55" s="22">
        <v>-0.18668581392963299</v>
      </c>
      <c r="AA55" s="23">
        <v>-0.136488614107035</v>
      </c>
      <c r="AB55" s="21"/>
      <c r="AC55" s="21">
        <v>45</v>
      </c>
      <c r="AD55" s="21">
        <v>50</v>
      </c>
      <c r="AE55" s="22">
        <v>5.1486715135002803E-2</v>
      </c>
      <c r="AF55" s="22">
        <v>-0.13055298714514399</v>
      </c>
      <c r="AG55" s="23">
        <v>0.39437408718776901</v>
      </c>
      <c r="AJ55" s="21">
        <v>95</v>
      </c>
      <c r="AK55" s="21">
        <v>0</v>
      </c>
      <c r="AL55" s="21">
        <v>100</v>
      </c>
      <c r="AM55" s="21">
        <v>4.3064716362787803E-2</v>
      </c>
      <c r="AN55" s="21">
        <v>-2.8966252220248699E-2</v>
      </c>
      <c r="AO55" s="21">
        <v>1.4867203404617</v>
      </c>
      <c r="AP55" s="21">
        <v>20</v>
      </c>
      <c r="AQ55" s="21">
        <v>0</v>
      </c>
      <c r="AR55" s="21">
        <v>150</v>
      </c>
      <c r="AS55" s="21">
        <v>1.46012023482624E-2</v>
      </c>
      <c r="AT55" s="21">
        <v>-6.58995331610015E-2</v>
      </c>
      <c r="AU55" s="21">
        <v>0.22156761433483399</v>
      </c>
      <c r="AV55" s="21">
        <v>55</v>
      </c>
      <c r="AW55" s="21">
        <v>0</v>
      </c>
      <c r="AX55" s="21">
        <v>200</v>
      </c>
      <c r="AY55" s="21">
        <v>8.5235995257143496E-2</v>
      </c>
      <c r="AZ55" s="21">
        <v>-5.98817885803943E-2</v>
      </c>
      <c r="BA55" s="21">
        <v>1.4234042983320301</v>
      </c>
      <c r="BD55" s="73">
        <v>55</v>
      </c>
      <c r="BE55" s="73">
        <v>150</v>
      </c>
      <c r="BF55" s="73">
        <v>9.0362925584150794E-2</v>
      </c>
      <c r="BG55" s="73">
        <v>-4.5471648625511299E-2</v>
      </c>
      <c r="BH55" s="73">
        <v>1.98723662580058</v>
      </c>
      <c r="BI55" s="73"/>
      <c r="BJ55" s="73">
        <v>55</v>
      </c>
      <c r="BK55" s="73">
        <v>150</v>
      </c>
      <c r="BL55" s="73">
        <v>4.2991415577346898E-2</v>
      </c>
      <c r="BM55" s="73">
        <v>-8.5529165923396405E-2</v>
      </c>
      <c r="BN55" s="73">
        <v>0.50265210835625196</v>
      </c>
      <c r="BO55" s="73"/>
      <c r="BP55" s="75">
        <v>55</v>
      </c>
      <c r="BQ55" s="22">
        <v>0.12261656428067</v>
      </c>
      <c r="BR55" s="22">
        <v>-7.4285971526872302E-2</v>
      </c>
      <c r="BS55" s="23">
        <v>1.6506018802798399</v>
      </c>
      <c r="BT55" s="75">
        <v>150</v>
      </c>
      <c r="BU55" s="73"/>
      <c r="BV55" s="73">
        <v>55</v>
      </c>
      <c r="BW55" s="73">
        <v>150</v>
      </c>
      <c r="BX55" s="73">
        <v>6.9740693693056396E-2</v>
      </c>
      <c r="BY55" s="73">
        <v>-5.6074982892129303E-2</v>
      </c>
      <c r="BZ55" s="73">
        <v>1.2437042348673599</v>
      </c>
      <c r="CB55" s="75">
        <v>55</v>
      </c>
      <c r="CC55" s="22">
        <v>8.2451371359704706E-2</v>
      </c>
      <c r="CD55" s="22">
        <v>-9.2285993634893801E-2</v>
      </c>
      <c r="CE55" s="23">
        <v>0.89343320814101701</v>
      </c>
      <c r="CF55" s="75">
        <v>150</v>
      </c>
      <c r="CI55" s="73"/>
      <c r="CJ55" s="73">
        <v>55</v>
      </c>
      <c r="CK55" s="73">
        <v>150</v>
      </c>
      <c r="CL55" s="73">
        <v>1.6080249991804199E-2</v>
      </c>
      <c r="CM55" s="73">
        <v>-0.112644911906468</v>
      </c>
      <c r="CN55" s="73">
        <v>0.142751676215575</v>
      </c>
      <c r="CP55" s="73">
        <v>65</v>
      </c>
      <c r="CQ55" s="73">
        <v>150</v>
      </c>
      <c r="CR55" s="73">
        <v>1.2976096695566999E-2</v>
      </c>
      <c r="CS55" s="73">
        <v>-6.3432553752893306E-2</v>
      </c>
      <c r="CT55" s="73">
        <v>0.204565257550822</v>
      </c>
    </row>
    <row r="56" spans="1:122" x14ac:dyDescent="0.3">
      <c r="A56">
        <v>25</v>
      </c>
      <c r="B56">
        <v>0</v>
      </c>
      <c r="C56">
        <v>150</v>
      </c>
      <c r="D56" s="1">
        <v>5.74996985678973E-2</v>
      </c>
      <c r="E56" s="1">
        <v>-2.5587268233559099E-2</v>
      </c>
      <c r="F56" s="2">
        <v>2.2471995854752098</v>
      </c>
      <c r="I56" s="5">
        <v>25</v>
      </c>
      <c r="J56" s="5">
        <v>0</v>
      </c>
      <c r="K56" s="5">
        <v>150</v>
      </c>
      <c r="L56" s="6">
        <v>-1.5187598295083E-2</v>
      </c>
      <c r="M56" s="6">
        <v>-0.12733311040855999</v>
      </c>
      <c r="N56" s="13">
        <v>-0.119274540976437</v>
      </c>
      <c r="O56" s="10"/>
      <c r="Q56" s="21">
        <v>45</v>
      </c>
      <c r="R56" s="21">
        <v>75</v>
      </c>
      <c r="S56" s="22">
        <v>8.0841037348784395E-2</v>
      </c>
      <c r="T56" s="22">
        <v>-6.8273094790734207E-2</v>
      </c>
      <c r="U56" s="23">
        <v>1.18408338741011</v>
      </c>
      <c r="V56" s="21"/>
      <c r="W56" s="21">
        <v>45</v>
      </c>
      <c r="X56" s="21">
        <v>75</v>
      </c>
      <c r="Y56" s="22">
        <v>7.0398302314095603E-3</v>
      </c>
      <c r="Z56" s="22">
        <v>-0.115859698187962</v>
      </c>
      <c r="AA56" s="23">
        <v>6.0761682806981299E-2</v>
      </c>
      <c r="AB56" s="21"/>
      <c r="AC56" s="21">
        <v>45</v>
      </c>
      <c r="AD56" s="21">
        <v>75</v>
      </c>
      <c r="AE56" s="22">
        <v>8.6481955181037296E-2</v>
      </c>
      <c r="AF56" s="22">
        <v>-0.10021856226701201</v>
      </c>
      <c r="AG56" s="23">
        <v>0.86293350477951802</v>
      </c>
      <c r="AJ56" s="21">
        <v>55</v>
      </c>
      <c r="AK56" s="21">
        <v>0</v>
      </c>
      <c r="AL56" s="21">
        <v>175</v>
      </c>
      <c r="AM56" s="21">
        <v>5.5391466258799399E-2</v>
      </c>
      <c r="AN56" s="21">
        <v>-3.8193164671007702E-2</v>
      </c>
      <c r="AO56" s="21">
        <v>1.4502978932470301</v>
      </c>
      <c r="AP56" s="21">
        <v>35</v>
      </c>
      <c r="AQ56" s="21">
        <v>0</v>
      </c>
      <c r="AR56" s="21">
        <v>125</v>
      </c>
      <c r="AS56" s="21">
        <v>1.57413199201271E-2</v>
      </c>
      <c r="AT56" s="21">
        <v>-7.1094361168475395E-2</v>
      </c>
      <c r="AU56" s="21">
        <v>0.221414464683412</v>
      </c>
      <c r="AV56" s="21">
        <v>55</v>
      </c>
      <c r="AW56" s="21">
        <v>0</v>
      </c>
      <c r="AX56" s="21">
        <v>100</v>
      </c>
      <c r="AY56" s="21">
        <v>8.3758350675448595E-2</v>
      </c>
      <c r="AZ56" s="21">
        <v>-6.1708732183777301E-2</v>
      </c>
      <c r="BA56" s="21">
        <v>1.3573176390337101</v>
      </c>
      <c r="BD56" s="73">
        <v>55</v>
      </c>
      <c r="BE56" s="73">
        <v>175</v>
      </c>
      <c r="BF56" s="73">
        <v>9.2962883182557798E-2</v>
      </c>
      <c r="BG56" s="73">
        <v>-4.1805864233018603E-2</v>
      </c>
      <c r="BH56" s="73">
        <v>2.2236804545983899</v>
      </c>
      <c r="BI56" s="73"/>
      <c r="BJ56" s="73">
        <v>55</v>
      </c>
      <c r="BK56" s="73">
        <v>175</v>
      </c>
      <c r="BL56" s="73">
        <v>5.2095064982864099E-2</v>
      </c>
      <c r="BM56" s="73">
        <v>-8.6153265204975099E-2</v>
      </c>
      <c r="BN56" s="73">
        <v>0.60467893885298396</v>
      </c>
      <c r="BO56" s="73"/>
      <c r="BP56" s="75">
        <v>55</v>
      </c>
      <c r="BQ56" s="22">
        <v>0.13192368288688</v>
      </c>
      <c r="BR56" s="22">
        <v>-7.1082423901914202E-2</v>
      </c>
      <c r="BS56" s="23">
        <v>1.8559254967011201</v>
      </c>
      <c r="BT56" s="75">
        <v>175</v>
      </c>
      <c r="BU56" s="73"/>
      <c r="BV56" s="73">
        <v>55</v>
      </c>
      <c r="BW56" s="73">
        <v>175</v>
      </c>
      <c r="BX56" s="73">
        <v>6.0434721890910398E-2</v>
      </c>
      <c r="BY56" s="73">
        <v>-5.3857867954544197E-2</v>
      </c>
      <c r="BZ56" s="73">
        <v>1.1221150072616399</v>
      </c>
      <c r="CB56" s="75">
        <v>55</v>
      </c>
      <c r="CC56" s="22">
        <v>6.9401486290960698E-2</v>
      </c>
      <c r="CD56" s="22">
        <v>-9.3826401132640597E-2</v>
      </c>
      <c r="CE56" s="23">
        <v>0.73967972183915698</v>
      </c>
      <c r="CF56" s="75">
        <v>175</v>
      </c>
      <c r="CI56" s="73"/>
      <c r="CJ56" s="73">
        <v>55</v>
      </c>
      <c r="CK56" s="73">
        <v>175</v>
      </c>
      <c r="CL56" s="73">
        <v>1.1024807288014299E-2</v>
      </c>
      <c r="CM56" s="73">
        <v>-0.122854506628268</v>
      </c>
      <c r="CN56" s="73">
        <v>8.97387290917466E-2</v>
      </c>
      <c r="CP56" s="73">
        <v>65</v>
      </c>
      <c r="CQ56" s="73">
        <v>175</v>
      </c>
      <c r="CR56" s="73">
        <v>-9.08703599372436E-3</v>
      </c>
      <c r="CS56" s="73">
        <v>-9.7983462368587196E-2</v>
      </c>
      <c r="CT56" s="73">
        <v>-9.2740507163764002E-2</v>
      </c>
    </row>
    <row r="57" spans="1:122" x14ac:dyDescent="0.3">
      <c r="A57">
        <v>25</v>
      </c>
      <c r="B57">
        <v>0</v>
      </c>
      <c r="C57">
        <v>175</v>
      </c>
      <c r="D57" s="1">
        <v>5.9027652649841097E-2</v>
      </c>
      <c r="E57" s="1">
        <v>-3.2896357973829497E-2</v>
      </c>
      <c r="F57" s="2">
        <v>1.7943522105638601</v>
      </c>
      <c r="I57" s="7">
        <v>25</v>
      </c>
      <c r="J57" s="7">
        <v>0</v>
      </c>
      <c r="K57" s="7">
        <v>175</v>
      </c>
      <c r="L57" s="8">
        <v>4.4094380268905298E-4</v>
      </c>
      <c r="M57" s="8">
        <v>-0.114386995584808</v>
      </c>
      <c r="N57" s="11">
        <v>3.85484206866967E-3</v>
      </c>
      <c r="O57" s="12"/>
      <c r="Q57" s="21">
        <v>45</v>
      </c>
      <c r="R57" s="21">
        <v>100</v>
      </c>
      <c r="S57" s="22">
        <v>9.4080670821292595E-2</v>
      </c>
      <c r="T57" s="22">
        <v>-4.8216013461508E-2</v>
      </c>
      <c r="U57" s="23">
        <v>1.95123288026288</v>
      </c>
      <c r="V57" s="21"/>
      <c r="W57" s="21">
        <v>45</v>
      </c>
      <c r="X57" s="21">
        <v>100</v>
      </c>
      <c r="Y57" s="22">
        <v>1.99263476171249E-2</v>
      </c>
      <c r="Z57" s="22">
        <v>-7.8430711559984295E-2</v>
      </c>
      <c r="AA57" s="23">
        <v>0.25406307326289002</v>
      </c>
      <c r="AB57" s="21"/>
      <c r="AC57" s="21">
        <v>45</v>
      </c>
      <c r="AD57" s="21">
        <v>100</v>
      </c>
      <c r="AE57" s="22">
        <v>0.108953808692416</v>
      </c>
      <c r="AF57" s="22">
        <v>-8.3393020645656707E-2</v>
      </c>
      <c r="AG57" s="23">
        <v>1.3065099195215599</v>
      </c>
      <c r="AJ57" s="21">
        <v>25</v>
      </c>
      <c r="AK57" s="21">
        <v>0</v>
      </c>
      <c r="AL57" s="21">
        <v>200</v>
      </c>
      <c r="AM57" s="21">
        <v>5.4609330442011002E-2</v>
      </c>
      <c r="AN57" s="21">
        <v>-3.7761528339979297E-2</v>
      </c>
      <c r="AO57" s="21">
        <v>1.44616314123584</v>
      </c>
      <c r="AP57" s="21">
        <v>65</v>
      </c>
      <c r="AQ57" s="21">
        <v>0</v>
      </c>
      <c r="AR57" s="21">
        <v>175</v>
      </c>
      <c r="AS57" s="21">
        <v>1.6211814764719699E-2</v>
      </c>
      <c r="AT57" s="21">
        <v>-7.5266392287308997E-2</v>
      </c>
      <c r="AU57" s="21">
        <v>0.21539247826354499</v>
      </c>
      <c r="AV57" s="21">
        <v>55</v>
      </c>
      <c r="AW57" s="21">
        <v>0</v>
      </c>
      <c r="AX57" s="21">
        <v>175</v>
      </c>
      <c r="AY57" s="21">
        <v>7.7731565433518404E-2</v>
      </c>
      <c r="AZ57" s="21">
        <v>-6.7941680381359004E-2</v>
      </c>
      <c r="BA57" s="21">
        <v>1.1440924775073</v>
      </c>
      <c r="BD57" s="73">
        <v>55</v>
      </c>
      <c r="BE57" s="73">
        <v>200</v>
      </c>
      <c r="BF57" s="73">
        <v>8.4718589126600602E-2</v>
      </c>
      <c r="BG57" s="73">
        <v>-6.3860844985162604E-2</v>
      </c>
      <c r="BH57" s="73">
        <v>1.3266124046163801</v>
      </c>
      <c r="BI57" s="73"/>
      <c r="BJ57" s="73">
        <v>55</v>
      </c>
      <c r="BK57" s="73">
        <v>200</v>
      </c>
      <c r="BL57" s="73">
        <v>4.9100084112964397E-2</v>
      </c>
      <c r="BM57" s="73">
        <v>-9.2786900228004204E-2</v>
      </c>
      <c r="BN57" s="73">
        <v>0.52917043238120098</v>
      </c>
      <c r="BO57" s="73"/>
      <c r="BP57" s="75">
        <v>55</v>
      </c>
      <c r="BQ57" s="22">
        <v>0.122318532868257</v>
      </c>
      <c r="BR57" s="22">
        <v>-7.3949379711336999E-2</v>
      </c>
      <c r="BS57" s="23">
        <v>1.65408463662211</v>
      </c>
      <c r="BT57" s="75">
        <v>200</v>
      </c>
      <c r="BU57" s="73"/>
      <c r="BV57" s="73">
        <v>55</v>
      </c>
      <c r="BW57" s="73">
        <v>200</v>
      </c>
      <c r="BX57" s="73">
        <v>5.0172965431906497E-2</v>
      </c>
      <c r="BY57" s="73">
        <v>-5.8316314729181702E-2</v>
      </c>
      <c r="BZ57" s="73">
        <v>0.86035898641584996</v>
      </c>
      <c r="CB57" s="75">
        <v>55</v>
      </c>
      <c r="CC57" s="22">
        <v>6.5179924049524607E-2</v>
      </c>
      <c r="CD57" s="22">
        <v>-0.103105182858479</v>
      </c>
      <c r="CE57" s="23">
        <v>0.632169229930853</v>
      </c>
      <c r="CF57" s="75">
        <v>200</v>
      </c>
      <c r="CI57" s="73"/>
      <c r="CJ57" s="73">
        <v>55</v>
      </c>
      <c r="CK57" s="73">
        <v>200</v>
      </c>
      <c r="CL57" s="73">
        <v>1.7786939039706701E-2</v>
      </c>
      <c r="CM57" s="73">
        <v>-8.8727333769067801E-2</v>
      </c>
      <c r="CN57" s="73">
        <v>0.200467412736655</v>
      </c>
      <c r="CP57" s="73">
        <v>65</v>
      </c>
      <c r="CQ57" s="73">
        <v>200</v>
      </c>
      <c r="CR57" s="73">
        <v>-3.7326182167875699E-2</v>
      </c>
      <c r="CS57" s="73">
        <v>-0.16641399999999901</v>
      </c>
      <c r="CT57" s="73">
        <v>-0.22429712745247199</v>
      </c>
    </row>
    <row r="58" spans="1:122" x14ac:dyDescent="0.3">
      <c r="A58">
        <v>25</v>
      </c>
      <c r="B58">
        <v>0</v>
      </c>
      <c r="C58">
        <v>200</v>
      </c>
      <c r="D58" s="1">
        <v>6.5831080988332E-2</v>
      </c>
      <c r="E58" s="1">
        <v>-2.7810591032923101E-2</v>
      </c>
      <c r="F58" s="2">
        <v>2.36712268755449</v>
      </c>
      <c r="I58" s="5">
        <v>25</v>
      </c>
      <c r="J58" s="5">
        <v>0</v>
      </c>
      <c r="K58" s="5">
        <v>200</v>
      </c>
      <c r="L58" s="6">
        <v>-5.1833722514523601E-3</v>
      </c>
      <c r="M58" s="6">
        <v>-0.135984793098406</v>
      </c>
      <c r="N58" s="13">
        <v>-3.81172933630997E-2</v>
      </c>
      <c r="O58" s="10"/>
      <c r="Q58" s="21">
        <v>45</v>
      </c>
      <c r="R58" s="21">
        <v>125</v>
      </c>
      <c r="S58" s="22">
        <v>9.5638431700274001E-2</v>
      </c>
      <c r="T58" s="22">
        <v>-3.7077623029807903E-2</v>
      </c>
      <c r="U58" s="23">
        <v>2.5794110810012501</v>
      </c>
      <c r="V58" s="21"/>
      <c r="W58" s="21">
        <v>45</v>
      </c>
      <c r="X58" s="21">
        <v>125</v>
      </c>
      <c r="Y58" s="22">
        <v>2.9025407147021301E-2</v>
      </c>
      <c r="Z58" s="22">
        <v>-8.6733749898563597E-2</v>
      </c>
      <c r="AA58" s="23">
        <v>0.334649512801729</v>
      </c>
      <c r="AB58" s="21"/>
      <c r="AC58" s="21">
        <v>45</v>
      </c>
      <c r="AD58" s="21">
        <v>125</v>
      </c>
      <c r="AE58" s="22">
        <v>0.116792138648806</v>
      </c>
      <c r="AF58" s="22">
        <v>-7.7361122379407093E-2</v>
      </c>
      <c r="AG58" s="23">
        <v>1.50970067466207</v>
      </c>
      <c r="AJ58" s="21">
        <v>75</v>
      </c>
      <c r="AK58" s="21">
        <v>0</v>
      </c>
      <c r="AL58" s="21">
        <v>150</v>
      </c>
      <c r="AM58" s="21">
        <v>4.4346513062187898E-2</v>
      </c>
      <c r="AN58" s="21">
        <v>-3.09574760500297E-2</v>
      </c>
      <c r="AO58" s="21">
        <v>1.4324976942732801</v>
      </c>
      <c r="AP58" s="21">
        <v>95</v>
      </c>
      <c r="AQ58" s="21">
        <v>0</v>
      </c>
      <c r="AR58" s="21">
        <v>125</v>
      </c>
      <c r="AS58" s="21">
        <v>1.56414084617746E-2</v>
      </c>
      <c r="AT58" s="21">
        <v>-7.5060347515407994E-2</v>
      </c>
      <c r="AU58" s="21">
        <v>0.20838443971450901</v>
      </c>
      <c r="AV58" s="21">
        <v>60</v>
      </c>
      <c r="AW58" s="21">
        <v>0</v>
      </c>
      <c r="AX58" s="21">
        <v>100</v>
      </c>
      <c r="AY58" s="21">
        <v>7.8603266783983994E-2</v>
      </c>
      <c r="AZ58" s="21">
        <v>-5.0456113609522603E-2</v>
      </c>
      <c r="BA58" s="21">
        <v>1.5578541659448999</v>
      </c>
      <c r="BD58" s="73">
        <v>60</v>
      </c>
      <c r="BE58" s="73">
        <v>100</v>
      </c>
      <c r="BF58" s="73">
        <v>9.1519800429913603E-2</v>
      </c>
      <c r="BG58" s="73">
        <v>-9.9558173613220793E-2</v>
      </c>
      <c r="BH58" s="73">
        <v>0.91925953548991401</v>
      </c>
      <c r="BI58" s="73"/>
      <c r="BJ58" s="73">
        <v>60</v>
      </c>
      <c r="BK58" s="73">
        <v>100</v>
      </c>
      <c r="BL58" s="73">
        <v>2.9846762168322001E-2</v>
      </c>
      <c r="BM58" s="73">
        <v>-8.5173973104511996E-2</v>
      </c>
      <c r="BN58" s="73">
        <v>0.35042115660964601</v>
      </c>
      <c r="BO58" s="73"/>
      <c r="BP58" s="75">
        <v>60</v>
      </c>
      <c r="BQ58" s="22">
        <v>0.113672947202903</v>
      </c>
      <c r="BR58" s="22">
        <v>-8.1210529490167299E-2</v>
      </c>
      <c r="BS58" s="23">
        <v>1.39973163475884</v>
      </c>
      <c r="BT58" s="75">
        <v>100</v>
      </c>
      <c r="BU58" s="73"/>
      <c r="BV58" s="73">
        <v>60</v>
      </c>
      <c r="BW58" s="73">
        <v>100</v>
      </c>
      <c r="BX58" s="73">
        <v>7.2675568968475504E-2</v>
      </c>
      <c r="BY58" s="73">
        <v>-0.110559041113447</v>
      </c>
      <c r="BZ58" s="73">
        <v>0.65734623090571997</v>
      </c>
      <c r="CB58" s="75">
        <v>60</v>
      </c>
      <c r="CC58" s="22">
        <v>7.5064329336865701E-2</v>
      </c>
      <c r="CD58" s="22">
        <v>-8.5574558045010601E-2</v>
      </c>
      <c r="CE58" s="23">
        <v>0.87718045002795297</v>
      </c>
      <c r="CF58" s="75">
        <v>100</v>
      </c>
      <c r="CI58" s="73"/>
      <c r="CJ58" s="73">
        <v>60</v>
      </c>
      <c r="CK58" s="73">
        <v>100</v>
      </c>
      <c r="CL58" s="73">
        <v>3.0704321478119802E-3</v>
      </c>
      <c r="CM58" s="73">
        <v>-0.12995431422405401</v>
      </c>
      <c r="CN58" s="73">
        <v>2.36270120476204E-2</v>
      </c>
      <c r="CP58" s="73">
        <v>70</v>
      </c>
      <c r="CQ58" s="73">
        <v>100</v>
      </c>
      <c r="CR58" s="73">
        <v>5.7086675924075E-2</v>
      </c>
      <c r="CS58" s="73">
        <v>-3.8828559122778397E-2</v>
      </c>
      <c r="CT58" s="73">
        <v>1.47022390770574</v>
      </c>
    </row>
    <row r="59" spans="1:122" x14ac:dyDescent="0.3">
      <c r="A59">
        <v>25</v>
      </c>
      <c r="B59">
        <v>1</v>
      </c>
      <c r="C59">
        <v>100</v>
      </c>
      <c r="D59" s="1">
        <v>4.2002844259897499E-3</v>
      </c>
      <c r="E59" s="1">
        <v>-6.1898382408480702E-2</v>
      </c>
      <c r="F59" s="2">
        <v>6.7857741390900506E-2</v>
      </c>
      <c r="I59" s="7">
        <v>25</v>
      </c>
      <c r="J59" s="7">
        <v>1</v>
      </c>
      <c r="K59" s="7">
        <v>100</v>
      </c>
      <c r="L59" s="8">
        <v>-4.8531677943041501E-2</v>
      </c>
      <c r="M59" s="8">
        <v>-0.21122732699500599</v>
      </c>
      <c r="N59" s="11">
        <v>-0.229760413264089</v>
      </c>
      <c r="O59" s="12"/>
      <c r="Q59" s="21">
        <v>45</v>
      </c>
      <c r="R59" s="21">
        <v>150</v>
      </c>
      <c r="S59" s="22">
        <v>7.5371052405866806E-2</v>
      </c>
      <c r="T59" s="22">
        <v>-4.2997830822436002E-2</v>
      </c>
      <c r="U59" s="23">
        <v>1.75290359918665</v>
      </c>
      <c r="V59" s="21"/>
      <c r="W59" s="21">
        <v>45</v>
      </c>
      <c r="X59" s="21">
        <v>150</v>
      </c>
      <c r="Y59" s="22">
        <v>4.06014278195359E-2</v>
      </c>
      <c r="Z59" s="22">
        <v>-8.3816955938493004E-2</v>
      </c>
      <c r="AA59" s="23">
        <v>0.48440589812555701</v>
      </c>
      <c r="AB59" s="21"/>
      <c r="AC59" s="21">
        <v>45</v>
      </c>
      <c r="AD59" s="21">
        <v>150</v>
      </c>
      <c r="AE59" s="22">
        <v>0.10703681957891099</v>
      </c>
      <c r="AF59" s="22">
        <v>-7.9145903605044907E-2</v>
      </c>
      <c r="AG59" s="23">
        <v>1.35239873074225</v>
      </c>
      <c r="AJ59" s="21">
        <v>90</v>
      </c>
      <c r="AK59" s="21">
        <v>0</v>
      </c>
      <c r="AL59" s="21">
        <v>175</v>
      </c>
      <c r="AM59" s="21">
        <v>4.5863677394692499E-2</v>
      </c>
      <c r="AN59" s="21">
        <v>-3.2024525231013602E-2</v>
      </c>
      <c r="AO59" s="21">
        <v>1.4321423054314799</v>
      </c>
      <c r="AP59" s="21">
        <v>20</v>
      </c>
      <c r="AQ59" s="21">
        <v>0</v>
      </c>
      <c r="AR59" s="21">
        <v>125</v>
      </c>
      <c r="AS59" s="21">
        <v>1.3039892660685601E-2</v>
      </c>
      <c r="AT59" s="21">
        <v>-6.2897887405063704E-2</v>
      </c>
      <c r="AU59" s="21">
        <v>0.207318452155768</v>
      </c>
      <c r="AV59" s="21">
        <v>60</v>
      </c>
      <c r="AW59" s="21">
        <v>0</v>
      </c>
      <c r="AX59" s="21">
        <v>150</v>
      </c>
      <c r="AY59" s="21">
        <v>7.5523901138272106E-2</v>
      </c>
      <c r="AZ59" s="21">
        <v>-6.5257703563943004E-2</v>
      </c>
      <c r="BA59" s="21">
        <v>1.1573177879952401</v>
      </c>
      <c r="BD59" s="73">
        <v>60</v>
      </c>
      <c r="BE59" s="73">
        <v>125</v>
      </c>
      <c r="BF59" s="73">
        <v>8.1605136101914805E-2</v>
      </c>
      <c r="BG59" s="73">
        <v>-7.9437184506960995E-2</v>
      </c>
      <c r="BH59" s="73">
        <v>1.0272913951873901</v>
      </c>
      <c r="BI59" s="73"/>
      <c r="BJ59" s="73">
        <v>60</v>
      </c>
      <c r="BK59" s="73">
        <v>125</v>
      </c>
      <c r="BL59" s="73">
        <v>4.4187618248450203E-2</v>
      </c>
      <c r="BM59" s="73">
        <v>-7.6039486530008402E-2</v>
      </c>
      <c r="BN59" s="73">
        <v>0.58111410616919301</v>
      </c>
      <c r="BO59" s="73"/>
      <c r="BP59" s="75">
        <v>60</v>
      </c>
      <c r="BQ59" s="22">
        <v>0.11568769634113001</v>
      </c>
      <c r="BR59" s="22">
        <v>-7.5509749744661694E-2</v>
      </c>
      <c r="BS59" s="23">
        <v>1.53208952131786</v>
      </c>
      <c r="BT59" s="75">
        <v>125</v>
      </c>
      <c r="BU59" s="73"/>
      <c r="BV59" s="73">
        <v>60</v>
      </c>
      <c r="BW59" s="73">
        <v>125</v>
      </c>
      <c r="BX59" s="73">
        <v>6.1936694346171599E-2</v>
      </c>
      <c r="BY59" s="73">
        <v>-8.9260299082600594E-2</v>
      </c>
      <c r="BZ59" s="73">
        <v>0.69388849222716498</v>
      </c>
      <c r="CB59" s="75">
        <v>60</v>
      </c>
      <c r="CC59" s="22">
        <v>7.0786039169128401E-2</v>
      </c>
      <c r="CD59" s="22">
        <v>-9.3697687712796296E-2</v>
      </c>
      <c r="CE59" s="23">
        <v>0.75547263648707097</v>
      </c>
      <c r="CF59" s="75">
        <v>125</v>
      </c>
      <c r="CI59" s="73"/>
      <c r="CJ59" s="73">
        <v>60</v>
      </c>
      <c r="CK59" s="73">
        <v>125</v>
      </c>
      <c r="CL59" s="73">
        <v>1.09353673713292E-2</v>
      </c>
      <c r="CM59" s="73">
        <v>-0.105486253048251</v>
      </c>
      <c r="CN59" s="73">
        <v>0.103666279304916</v>
      </c>
      <c r="CP59" s="73">
        <v>70</v>
      </c>
      <c r="CQ59" s="73">
        <v>125</v>
      </c>
      <c r="CR59" s="73">
        <v>1.6091711398531501E-2</v>
      </c>
      <c r="CS59" s="73">
        <v>-4.5700581345432201E-2</v>
      </c>
      <c r="CT59" s="73">
        <v>0.35211174398200401</v>
      </c>
    </row>
    <row r="60" spans="1:122" x14ac:dyDescent="0.3">
      <c r="A60">
        <v>25</v>
      </c>
      <c r="B60">
        <v>1</v>
      </c>
      <c r="C60">
        <v>125</v>
      </c>
      <c r="D60" s="1">
        <v>7.0410681330019898E-3</v>
      </c>
      <c r="E60" s="1">
        <v>-5.8152248061435999E-2</v>
      </c>
      <c r="F60" s="2">
        <v>0.121079895751636</v>
      </c>
      <c r="I60" s="5">
        <v>25</v>
      </c>
      <c r="J60" s="5">
        <v>1</v>
      </c>
      <c r="K60" s="5">
        <v>125</v>
      </c>
      <c r="L60" s="6">
        <v>-4.2100290402183403E-2</v>
      </c>
      <c r="M60" s="6">
        <v>-0.19602405789887201</v>
      </c>
      <c r="N60" s="13">
        <v>-0.21477103807279899</v>
      </c>
      <c r="O60" s="10"/>
      <c r="Q60" s="21">
        <v>45</v>
      </c>
      <c r="R60" s="21">
        <v>175</v>
      </c>
      <c r="S60" s="22">
        <v>8.1411683175311195E-2</v>
      </c>
      <c r="T60" s="22">
        <v>-4.1419563900781997E-2</v>
      </c>
      <c r="U60" s="23">
        <v>1.96553694699267</v>
      </c>
      <c r="V60" s="21"/>
      <c r="W60" s="21">
        <v>45</v>
      </c>
      <c r="X60" s="21">
        <v>175</v>
      </c>
      <c r="Y60" s="22">
        <v>5.0080056753200798E-2</v>
      </c>
      <c r="Z60" s="22">
        <v>-9.0238128175461604E-2</v>
      </c>
      <c r="AA60" s="23">
        <v>0.55497667965611697</v>
      </c>
      <c r="AB60" s="21"/>
      <c r="AC60" s="21">
        <v>45</v>
      </c>
      <c r="AD60" s="21">
        <v>175</v>
      </c>
      <c r="AE60" s="22">
        <v>0.119802473706959</v>
      </c>
      <c r="AF60" s="22">
        <v>-7.7372295569138202E-2</v>
      </c>
      <c r="AG60" s="23">
        <v>1.5483898057529599</v>
      </c>
      <c r="AJ60" s="21">
        <v>85</v>
      </c>
      <c r="AK60" s="21">
        <v>0</v>
      </c>
      <c r="AL60" s="21">
        <v>100</v>
      </c>
      <c r="AM60" s="21">
        <v>6.14402730253557E-2</v>
      </c>
      <c r="AN60" s="21">
        <v>-4.3466546075074497E-2</v>
      </c>
      <c r="AO60" s="21">
        <v>1.4135071353320099</v>
      </c>
      <c r="AP60" s="21">
        <v>95</v>
      </c>
      <c r="AQ60" s="21">
        <v>0</v>
      </c>
      <c r="AR60" s="21">
        <v>175</v>
      </c>
      <c r="AS60" s="21">
        <v>1.61297324847927E-2</v>
      </c>
      <c r="AT60" s="21">
        <v>-7.8026812104290799E-2</v>
      </c>
      <c r="AU60" s="21">
        <v>0.20672038302979401</v>
      </c>
      <c r="AV60" s="21">
        <v>60</v>
      </c>
      <c r="AW60" s="21">
        <v>0</v>
      </c>
      <c r="AX60" s="21">
        <v>125</v>
      </c>
      <c r="AY60" s="21">
        <v>6.6683505965716303E-2</v>
      </c>
      <c r="AZ60" s="21">
        <v>-5.9868592600677999E-2</v>
      </c>
      <c r="BA60" s="21">
        <v>1.11383119376955</v>
      </c>
      <c r="BD60" s="73">
        <v>60</v>
      </c>
      <c r="BE60" s="73">
        <v>150</v>
      </c>
      <c r="BF60" s="73">
        <v>8.3829287847425799E-2</v>
      </c>
      <c r="BG60" s="73">
        <v>-5.8798308453649799E-2</v>
      </c>
      <c r="BH60" s="73">
        <v>1.4257091751798801</v>
      </c>
      <c r="BI60" s="73"/>
      <c r="BJ60" s="73">
        <v>60</v>
      </c>
      <c r="BK60" s="73">
        <v>150</v>
      </c>
      <c r="BL60" s="73">
        <v>4.8077151290365903E-2</v>
      </c>
      <c r="BM60" s="73">
        <v>-7.8034408139200401E-2</v>
      </c>
      <c r="BN60" s="73">
        <v>0.61610195344346297</v>
      </c>
      <c r="BO60" s="73"/>
      <c r="BP60" s="75">
        <v>60</v>
      </c>
      <c r="BQ60" s="22">
        <v>0.120728053280861</v>
      </c>
      <c r="BR60" s="22">
        <v>-7.83226335683673E-2</v>
      </c>
      <c r="BS60" s="23">
        <v>1.5414197375715</v>
      </c>
      <c r="BT60" s="75">
        <v>150</v>
      </c>
      <c r="BU60" s="73"/>
      <c r="BV60" s="73">
        <v>60</v>
      </c>
      <c r="BW60" s="73">
        <v>150</v>
      </c>
      <c r="BX60" s="73">
        <v>5.7452737817204502E-2</v>
      </c>
      <c r="BY60" s="73">
        <v>-7.4749132992731004E-2</v>
      </c>
      <c r="BZ60" s="73">
        <v>0.76860741411932498</v>
      </c>
      <c r="CB60" s="75">
        <v>60</v>
      </c>
      <c r="CC60" s="22">
        <v>6.6419442552284894E-2</v>
      </c>
      <c r="CD60" s="22">
        <v>-9.7688501974355996E-2</v>
      </c>
      <c r="CE60" s="23">
        <v>0.67991054433121001</v>
      </c>
      <c r="CF60" s="75">
        <v>150</v>
      </c>
      <c r="CI60" s="73"/>
      <c r="CJ60" s="73">
        <v>60</v>
      </c>
      <c r="CK60" s="73">
        <v>150</v>
      </c>
      <c r="CL60" s="73">
        <v>1.09161346534099E-2</v>
      </c>
      <c r="CM60" s="73">
        <v>-0.11167632751943</v>
      </c>
      <c r="CN60" s="73">
        <v>9.7747973056426907E-2</v>
      </c>
      <c r="CP60" s="73">
        <v>70</v>
      </c>
      <c r="CQ60" s="73">
        <v>150</v>
      </c>
      <c r="CR60" s="73">
        <v>9.03958762129148E-3</v>
      </c>
      <c r="CS60" s="73">
        <v>-5.66122539504339E-2</v>
      </c>
      <c r="CT60" s="73">
        <v>0.159675458765623</v>
      </c>
    </row>
    <row r="61" spans="1:122" x14ac:dyDescent="0.3">
      <c r="A61">
        <v>25</v>
      </c>
      <c r="B61">
        <v>1</v>
      </c>
      <c r="C61">
        <v>150</v>
      </c>
      <c r="D61" s="1">
        <v>1.10138867445341E-2</v>
      </c>
      <c r="E61" s="1">
        <v>-4.3636350171990503E-2</v>
      </c>
      <c r="F61" s="2">
        <v>0.25240164910959301</v>
      </c>
      <c r="I61" s="7">
        <v>25</v>
      </c>
      <c r="J61" s="7">
        <v>1</v>
      </c>
      <c r="K61" s="7">
        <v>150</v>
      </c>
      <c r="L61" s="8">
        <v>-2.1988662584629001E-2</v>
      </c>
      <c r="M61" s="8">
        <v>-0.13305923803043401</v>
      </c>
      <c r="N61" s="11">
        <v>-0.16525468588358699</v>
      </c>
      <c r="O61" s="12"/>
      <c r="Q61" s="21">
        <v>45</v>
      </c>
      <c r="R61" s="21">
        <v>200</v>
      </c>
      <c r="S61" s="22">
        <v>6.8273470395209299E-2</v>
      </c>
      <c r="T61" s="22">
        <v>-6.1601597049616402E-2</v>
      </c>
      <c r="U61" s="23">
        <v>1.1083068242568299</v>
      </c>
      <c r="V61" s="21"/>
      <c r="W61" s="21">
        <v>45</v>
      </c>
      <c r="X61" s="21">
        <v>200</v>
      </c>
      <c r="Y61" s="22">
        <v>5.0560264776965701E-2</v>
      </c>
      <c r="Z61" s="22">
        <v>-0.118979892409069</v>
      </c>
      <c r="AA61" s="23">
        <v>0.42494797863098099</v>
      </c>
      <c r="AB61" s="21"/>
      <c r="AC61" s="21">
        <v>45</v>
      </c>
      <c r="AD61" s="21">
        <v>200</v>
      </c>
      <c r="AE61" s="22">
        <v>0.108610242415852</v>
      </c>
      <c r="AF61" s="22">
        <v>-9.5206831952630605E-2</v>
      </c>
      <c r="AG61" s="23">
        <v>1.14078202360404</v>
      </c>
      <c r="AJ61" s="21">
        <v>65</v>
      </c>
      <c r="AK61" s="21">
        <v>0</v>
      </c>
      <c r="AL61" s="21">
        <v>150</v>
      </c>
      <c r="AM61" s="21">
        <v>5.5487468557378399E-2</v>
      </c>
      <c r="AN61" s="21">
        <v>-3.9298227559891902E-2</v>
      </c>
      <c r="AO61" s="21">
        <v>1.4119585539274799</v>
      </c>
      <c r="AP61" s="21">
        <v>35</v>
      </c>
      <c r="AQ61" s="21">
        <v>0</v>
      </c>
      <c r="AR61" s="21">
        <v>150</v>
      </c>
      <c r="AS61" s="21">
        <v>1.4040384208341399E-2</v>
      </c>
      <c r="AT61" s="21">
        <v>-7.0509967662636994E-2</v>
      </c>
      <c r="AU61" s="21">
        <v>0.199126232414675</v>
      </c>
      <c r="AV61" s="21">
        <v>60</v>
      </c>
      <c r="AW61" s="21">
        <v>0</v>
      </c>
      <c r="AX61" s="21">
        <v>175</v>
      </c>
      <c r="AY61" s="21">
        <v>6.4442481533778295E-2</v>
      </c>
      <c r="AZ61" s="21">
        <v>-6.7213880892612807E-2</v>
      </c>
      <c r="BA61" s="21">
        <v>0.958767455144239</v>
      </c>
      <c r="BD61" s="73">
        <v>60</v>
      </c>
      <c r="BE61" s="73">
        <v>175</v>
      </c>
      <c r="BF61" s="73">
        <v>8.59734867663286E-2</v>
      </c>
      <c r="BG61" s="73">
        <v>-5.8702347945795499E-2</v>
      </c>
      <c r="BH61" s="73">
        <v>1.4645664061974899</v>
      </c>
      <c r="BI61" s="73"/>
      <c r="BJ61" s="73">
        <v>60</v>
      </c>
      <c r="BK61" s="73">
        <v>175</v>
      </c>
      <c r="BL61" s="73">
        <v>4.8985923780961699E-2</v>
      </c>
      <c r="BM61" s="73">
        <v>-7.8167456955862996E-2</v>
      </c>
      <c r="BN61" s="73">
        <v>0.62667925615926701</v>
      </c>
      <c r="BO61" s="73"/>
      <c r="BP61" s="75">
        <v>60</v>
      </c>
      <c r="BQ61" s="22">
        <v>0.123339668588102</v>
      </c>
      <c r="BR61" s="22">
        <v>-7.1448621316557701E-2</v>
      </c>
      <c r="BS61" s="23">
        <v>1.72627079872736</v>
      </c>
      <c r="BT61" s="75">
        <v>175</v>
      </c>
      <c r="BU61" s="73"/>
      <c r="BV61" s="73">
        <v>60</v>
      </c>
      <c r="BW61" s="73">
        <v>175</v>
      </c>
      <c r="BX61" s="73">
        <v>5.62694883410573E-2</v>
      </c>
      <c r="BY61" s="73">
        <v>-6.5584397895435895E-2</v>
      </c>
      <c r="BZ61" s="73">
        <v>0.85797064769535902</v>
      </c>
      <c r="CB61" s="75">
        <v>60</v>
      </c>
      <c r="CC61" s="22">
        <v>7.6972358571317498E-2</v>
      </c>
      <c r="CD61" s="22">
        <v>-8.2217313983813101E-2</v>
      </c>
      <c r="CE61" s="23">
        <v>0.93620619358194801</v>
      </c>
      <c r="CF61" s="75">
        <v>175</v>
      </c>
      <c r="CI61" s="73"/>
      <c r="CJ61" s="73">
        <v>60</v>
      </c>
      <c r="CK61" s="73">
        <v>175</v>
      </c>
      <c r="CL61" s="73">
        <v>2.4970562449971999E-2</v>
      </c>
      <c r="CM61" s="73">
        <v>-7.5555762302750296E-2</v>
      </c>
      <c r="CN61" s="73">
        <v>0.33049183396384102</v>
      </c>
      <c r="CP61" s="73">
        <v>70</v>
      </c>
      <c r="CQ61" s="73">
        <v>175</v>
      </c>
      <c r="CR61" s="73">
        <v>-3.2202082162777798E-2</v>
      </c>
      <c r="CS61" s="73">
        <v>-0.14288999999999899</v>
      </c>
      <c r="CT61" s="73">
        <v>-0.22536274170885101</v>
      </c>
    </row>
    <row r="62" spans="1:122" x14ac:dyDescent="0.3">
      <c r="A62">
        <v>25</v>
      </c>
      <c r="B62">
        <v>1</v>
      </c>
      <c r="C62">
        <v>175</v>
      </c>
      <c r="D62" s="1">
        <v>6.9889189027597196E-3</v>
      </c>
      <c r="E62" s="1">
        <v>-5.1296819193297899E-2</v>
      </c>
      <c r="F62" s="2">
        <v>0.136244683640595</v>
      </c>
      <c r="I62" s="5">
        <v>25</v>
      </c>
      <c r="J62" s="5">
        <v>1</v>
      </c>
      <c r="K62" s="5">
        <v>175</v>
      </c>
      <c r="L62" s="6">
        <v>-1.39971134974865E-2</v>
      </c>
      <c r="M62" s="6">
        <v>-0.117098400457553</v>
      </c>
      <c r="N62" s="13">
        <v>-0.119532917980039</v>
      </c>
      <c r="O62" s="10"/>
      <c r="Q62" s="21">
        <v>50</v>
      </c>
      <c r="R62" s="21">
        <v>50</v>
      </c>
      <c r="S62" s="22">
        <v>9.9305278095031493E-2</v>
      </c>
      <c r="T62" s="22">
        <v>-0.110291503498621</v>
      </c>
      <c r="U62" s="23">
        <v>0.90038919540409401</v>
      </c>
      <c r="V62" s="21"/>
      <c r="W62" s="21">
        <v>50</v>
      </c>
      <c r="X62" s="21">
        <v>50</v>
      </c>
      <c r="Y62" s="22">
        <v>-1.0997803551241799E-2</v>
      </c>
      <c r="Z62" s="22">
        <v>-0.140285810946497</v>
      </c>
      <c r="AA62" s="23">
        <v>-7.8395694311780506E-2</v>
      </c>
      <c r="AB62" s="21"/>
      <c r="AC62" s="21">
        <v>50</v>
      </c>
      <c r="AD62" s="21">
        <v>50</v>
      </c>
      <c r="AE62" s="22">
        <v>9.2263105922902294E-2</v>
      </c>
      <c r="AF62" s="22">
        <v>-0.100168909290688</v>
      </c>
      <c r="AG62" s="23">
        <v>0.92107527751107499</v>
      </c>
      <c r="AJ62" s="21">
        <v>20</v>
      </c>
      <c r="AK62" s="21">
        <v>0</v>
      </c>
      <c r="AL62" s="21">
        <v>150</v>
      </c>
      <c r="AM62" s="21">
        <v>4.6628972997134803E-2</v>
      </c>
      <c r="AN62" s="21">
        <v>-3.3245874416872198E-2</v>
      </c>
      <c r="AO62" s="21">
        <v>1.4025491527896301</v>
      </c>
      <c r="AP62" s="21">
        <v>75</v>
      </c>
      <c r="AQ62" s="21">
        <v>0</v>
      </c>
      <c r="AR62" s="21">
        <v>125</v>
      </c>
      <c r="AS62" s="21">
        <v>1.37263713457827E-2</v>
      </c>
      <c r="AT62" s="21">
        <v>-6.9581953931199106E-2</v>
      </c>
      <c r="AU62" s="21">
        <v>0.19726912755791501</v>
      </c>
      <c r="AV62" s="21">
        <v>60</v>
      </c>
      <c r="AW62" s="21">
        <v>0</v>
      </c>
      <c r="AX62" s="21">
        <v>200</v>
      </c>
      <c r="AY62" s="21">
        <v>5.5515489427498399E-2</v>
      </c>
      <c r="AZ62" s="21">
        <v>-9.3345060004882602E-2</v>
      </c>
      <c r="BA62" s="21">
        <v>0.59473409117305698</v>
      </c>
      <c r="BD62" s="73">
        <v>60</v>
      </c>
      <c r="BE62" s="73">
        <v>200</v>
      </c>
      <c r="BF62" s="73">
        <v>6.9096694240967302E-2</v>
      </c>
      <c r="BG62" s="73">
        <v>-7.4725983503928603E-2</v>
      </c>
      <c r="BH62" s="73">
        <v>0.92466757881259098</v>
      </c>
      <c r="BI62" s="73"/>
      <c r="BJ62" s="73">
        <v>60</v>
      </c>
      <c r="BK62" s="73">
        <v>200</v>
      </c>
      <c r="BL62" s="73">
        <v>6.6423286429034306E-2</v>
      </c>
      <c r="BM62" s="73">
        <v>-5.94815665899152E-2</v>
      </c>
      <c r="BN62" s="73">
        <v>1.1167037157406601</v>
      </c>
      <c r="BO62" s="73"/>
      <c r="BP62" s="75">
        <v>60</v>
      </c>
      <c r="BQ62" s="22">
        <v>0.122851009699041</v>
      </c>
      <c r="BR62" s="22">
        <v>-8.2692271157519204E-2</v>
      </c>
      <c r="BS62" s="23">
        <v>1.48564077367067</v>
      </c>
      <c r="BT62" s="75">
        <v>200</v>
      </c>
      <c r="BU62" s="73"/>
      <c r="BV62" s="73">
        <v>60</v>
      </c>
      <c r="BW62" s="73">
        <v>200</v>
      </c>
      <c r="BX62" s="73">
        <v>5.3539957317902197E-2</v>
      </c>
      <c r="BY62" s="73">
        <v>-6.8480262866117303E-2</v>
      </c>
      <c r="BZ62" s="73">
        <v>0.78183048775054698</v>
      </c>
      <c r="CB62" s="75">
        <v>60</v>
      </c>
      <c r="CC62" s="22">
        <v>7.9995906994983296E-2</v>
      </c>
      <c r="CD62" s="22">
        <v>-8.7546131625890505E-2</v>
      </c>
      <c r="CE62" s="23">
        <v>0.91375718731729405</v>
      </c>
      <c r="CF62" s="75">
        <v>200</v>
      </c>
      <c r="CI62" s="73"/>
      <c r="CJ62" s="73">
        <v>60</v>
      </c>
      <c r="CK62" s="73">
        <v>200</v>
      </c>
      <c r="CL62" s="73">
        <v>3.1553130963165199E-2</v>
      </c>
      <c r="CM62" s="73">
        <v>-6.7319467751271497E-2</v>
      </c>
      <c r="CN62" s="73">
        <v>0.46870737421374298</v>
      </c>
      <c r="CP62" s="73">
        <v>70</v>
      </c>
      <c r="CQ62" s="73">
        <v>200</v>
      </c>
      <c r="CR62" s="73">
        <v>-4.41875592416099E-2</v>
      </c>
      <c r="CS62" s="73">
        <v>-0.18771199999999999</v>
      </c>
      <c r="CT62" s="73">
        <v>-0.235400822758321</v>
      </c>
    </row>
    <row r="63" spans="1:122" x14ac:dyDescent="0.3">
      <c r="A63">
        <v>25</v>
      </c>
      <c r="B63">
        <v>1</v>
      </c>
      <c r="C63">
        <v>200</v>
      </c>
      <c r="D63" s="1">
        <v>-5.3300490701079801E-3</v>
      </c>
      <c r="E63" s="1">
        <v>-7.9843377596186496E-2</v>
      </c>
      <c r="F63" s="2">
        <v>-6.6756307543314103E-2</v>
      </c>
      <c r="I63" s="7">
        <v>25</v>
      </c>
      <c r="J63" s="7">
        <v>1</v>
      </c>
      <c r="K63" s="7">
        <v>200</v>
      </c>
      <c r="L63" s="8">
        <v>-7.2010362813285603E-3</v>
      </c>
      <c r="M63" s="8">
        <v>-0.110701408764821</v>
      </c>
      <c r="N63" s="11">
        <v>-6.5049183760856305E-2</v>
      </c>
      <c r="O63" s="12"/>
      <c r="Q63" s="21">
        <v>50</v>
      </c>
      <c r="R63" s="21">
        <v>75</v>
      </c>
      <c r="S63" s="22">
        <v>9.4870418968295706E-2</v>
      </c>
      <c r="T63" s="22">
        <v>-8.7235135660529303E-2</v>
      </c>
      <c r="U63" s="23">
        <v>1.0875253216488201</v>
      </c>
      <c r="V63" s="21"/>
      <c r="W63" s="21">
        <v>50</v>
      </c>
      <c r="X63" s="21">
        <v>75</v>
      </c>
      <c r="Y63" s="22">
        <v>1.8656755207131798E-2</v>
      </c>
      <c r="Z63" s="22">
        <v>-8.2431703204047094E-2</v>
      </c>
      <c r="AA63" s="23">
        <v>0.22632985225295901</v>
      </c>
      <c r="AB63" s="21"/>
      <c r="AC63" s="21">
        <v>50</v>
      </c>
      <c r="AD63" s="21">
        <v>75</v>
      </c>
      <c r="AE63" s="22">
        <v>0.109092198969583</v>
      </c>
      <c r="AF63" s="22">
        <v>-7.7635726924522294E-2</v>
      </c>
      <c r="AG63" s="23">
        <v>1.40518036336084</v>
      </c>
      <c r="AJ63" s="21">
        <v>25</v>
      </c>
      <c r="AK63" s="21">
        <v>0</v>
      </c>
      <c r="AL63" s="21">
        <v>175</v>
      </c>
      <c r="AM63" s="21">
        <v>5.5901308921900497E-2</v>
      </c>
      <c r="AN63" s="21">
        <v>-4.0957806822139398E-2</v>
      </c>
      <c r="AO63" s="21">
        <v>1.36485112996049</v>
      </c>
      <c r="AP63" s="21">
        <v>95</v>
      </c>
      <c r="AQ63" s="21">
        <v>0</v>
      </c>
      <c r="AR63" s="21">
        <v>100</v>
      </c>
      <c r="AS63" s="21">
        <v>1.8416523425045E-2</v>
      </c>
      <c r="AT63" s="21">
        <v>-9.3363009280513304E-2</v>
      </c>
      <c r="AU63" s="21">
        <v>0.197257174623749</v>
      </c>
      <c r="AV63" s="21">
        <v>65</v>
      </c>
      <c r="AW63" s="21">
        <v>0</v>
      </c>
      <c r="AX63" s="21">
        <v>125</v>
      </c>
      <c r="AY63" s="21">
        <v>8.5088127917148301E-2</v>
      </c>
      <c r="AZ63" s="21">
        <v>-5.30669180957015E-2</v>
      </c>
      <c r="BA63" s="21">
        <v>1.60341189898571</v>
      </c>
      <c r="BD63" s="73">
        <v>65</v>
      </c>
      <c r="BE63" s="73">
        <v>100</v>
      </c>
      <c r="BF63" s="73">
        <v>9.6787887011541104E-2</v>
      </c>
      <c r="BG63" s="73">
        <v>-0.10487959221385</v>
      </c>
      <c r="BH63" s="73">
        <v>0.92284766720097</v>
      </c>
      <c r="BI63" s="73"/>
      <c r="BJ63" s="73">
        <v>65</v>
      </c>
      <c r="BK63" s="73">
        <v>100</v>
      </c>
      <c r="BL63" s="73">
        <v>3.2063121511391603E-2</v>
      </c>
      <c r="BM63" s="73">
        <v>-8.6051037785374901E-2</v>
      </c>
      <c r="BN63" s="73">
        <v>0.37260586666441198</v>
      </c>
      <c r="BO63" s="73"/>
      <c r="BP63" s="75">
        <v>65</v>
      </c>
      <c r="BQ63" s="22">
        <v>0.120225152633344</v>
      </c>
      <c r="BR63" s="22">
        <v>-7.0111275605954398E-2</v>
      </c>
      <c r="BS63" s="23">
        <v>1.7147762837613201</v>
      </c>
      <c r="BT63" s="75">
        <v>100</v>
      </c>
      <c r="BU63" s="73"/>
      <c r="BV63" s="73">
        <v>65</v>
      </c>
      <c r="BW63" s="73">
        <v>100</v>
      </c>
      <c r="BX63" s="73">
        <v>6.6177851553088099E-2</v>
      </c>
      <c r="BY63" s="73">
        <v>-0.109034501193081</v>
      </c>
      <c r="BZ63" s="73">
        <v>0.60694413996445495</v>
      </c>
      <c r="CB63" s="75">
        <v>65</v>
      </c>
      <c r="CC63" s="22">
        <v>6.3047217931965896E-2</v>
      </c>
      <c r="CD63" s="22">
        <v>-9.1597697127196107E-2</v>
      </c>
      <c r="CE63" s="23">
        <v>0.68830570974307403</v>
      </c>
      <c r="CF63" s="75">
        <v>100</v>
      </c>
      <c r="CI63" s="73"/>
      <c r="CJ63" s="73">
        <v>65</v>
      </c>
      <c r="CK63" s="73">
        <v>100</v>
      </c>
      <c r="CL63" s="73">
        <v>-3.95013299951745E-3</v>
      </c>
      <c r="CM63" s="73">
        <v>-0.14411804186343999</v>
      </c>
      <c r="CN63" s="73">
        <v>-2.74090110331946E-2</v>
      </c>
      <c r="CP63" s="73">
        <v>75</v>
      </c>
      <c r="CQ63" s="73">
        <v>100</v>
      </c>
      <c r="CR63" s="73">
        <v>4.3530812249596901E-2</v>
      </c>
      <c r="CS63" s="73">
        <v>-3.9072959499538699E-2</v>
      </c>
      <c r="CT63" s="73">
        <v>1.1140904811704999</v>
      </c>
    </row>
    <row r="64" spans="1:122" x14ac:dyDescent="0.3">
      <c r="A64">
        <v>25</v>
      </c>
      <c r="B64">
        <v>2</v>
      </c>
      <c r="C64">
        <v>100</v>
      </c>
      <c r="D64" s="1">
        <v>-4.1491654828506499E-3</v>
      </c>
      <c r="E64" s="1">
        <v>-6.8374307558485503E-2</v>
      </c>
      <c r="F64" s="2">
        <v>-6.0683107895484999E-2</v>
      </c>
      <c r="I64" s="5">
        <v>25</v>
      </c>
      <c r="J64" s="5">
        <v>2</v>
      </c>
      <c r="K64" s="5">
        <v>100</v>
      </c>
      <c r="L64" s="6">
        <v>1.9217961153794198E-2</v>
      </c>
      <c r="M64" s="6">
        <v>-2.8229937175321101E-2</v>
      </c>
      <c r="N64" s="13">
        <v>0.68076528241779899</v>
      </c>
      <c r="O64" s="10"/>
      <c r="Q64" s="21">
        <v>50</v>
      </c>
      <c r="R64" s="21">
        <v>100</v>
      </c>
      <c r="S64" s="22">
        <v>0.103558660993254</v>
      </c>
      <c r="T64" s="22">
        <v>-6.9980589036218593E-2</v>
      </c>
      <c r="U64" s="23">
        <v>1.47981979602455</v>
      </c>
      <c r="V64" s="21"/>
      <c r="W64" s="21">
        <v>50</v>
      </c>
      <c r="X64" s="21">
        <v>100</v>
      </c>
      <c r="Y64" s="22">
        <v>4.1849526071046098E-2</v>
      </c>
      <c r="Z64" s="22">
        <v>-4.6391555558386803E-2</v>
      </c>
      <c r="AA64" s="23">
        <v>0.90209361525667597</v>
      </c>
      <c r="AB64" s="21"/>
      <c r="AC64" s="21">
        <v>50</v>
      </c>
      <c r="AD64" s="21">
        <v>100</v>
      </c>
      <c r="AE64" s="22">
        <v>0.13389737474934901</v>
      </c>
      <c r="AF64" s="22">
        <v>-6.7632506760764599E-2</v>
      </c>
      <c r="AG64" s="23">
        <v>1.9797783811707901</v>
      </c>
      <c r="AJ64" s="21">
        <v>80</v>
      </c>
      <c r="AK64" s="21">
        <v>0</v>
      </c>
      <c r="AL64" s="21">
        <v>175</v>
      </c>
      <c r="AM64" s="21">
        <v>4.1024490788136997E-2</v>
      </c>
      <c r="AN64" s="21">
        <v>-3.0956906993376301E-2</v>
      </c>
      <c r="AO64" s="21">
        <v>1.3252128449691301</v>
      </c>
      <c r="AP64" s="21">
        <v>90</v>
      </c>
      <c r="AQ64" s="21">
        <v>0</v>
      </c>
      <c r="AR64" s="21">
        <v>100</v>
      </c>
      <c r="AS64" s="21">
        <v>1.6868465495502701E-2</v>
      </c>
      <c r="AT64" s="21">
        <v>-8.9193516921406799E-2</v>
      </c>
      <c r="AU64" s="21">
        <v>0.18912210301525001</v>
      </c>
      <c r="AV64" s="21">
        <v>65</v>
      </c>
      <c r="AW64" s="21">
        <v>0</v>
      </c>
      <c r="AX64" s="21">
        <v>100</v>
      </c>
      <c r="AY64" s="21">
        <v>8.7634068238749904E-2</v>
      </c>
      <c r="AZ64" s="21">
        <v>-6.0703628517865198E-2</v>
      </c>
      <c r="BA64" s="21">
        <v>1.4436380555564099</v>
      </c>
      <c r="BD64" s="73">
        <v>65</v>
      </c>
      <c r="BE64" s="73">
        <v>125</v>
      </c>
      <c r="BF64" s="73">
        <v>8.9584631912592694E-2</v>
      </c>
      <c r="BG64" s="73">
        <v>-7.5755670171125306E-2</v>
      </c>
      <c r="BH64" s="73">
        <v>1.1825468867244999</v>
      </c>
      <c r="BI64" s="73"/>
      <c r="BJ64" s="73">
        <v>65</v>
      </c>
      <c r="BK64" s="73">
        <v>125</v>
      </c>
      <c r="BL64" s="73">
        <v>3.9174955914898897E-2</v>
      </c>
      <c r="BM64" s="73">
        <v>-7.4969251864958605E-2</v>
      </c>
      <c r="BN64" s="73">
        <v>0.52254697679876005</v>
      </c>
      <c r="BO64" s="73"/>
      <c r="BP64" s="75">
        <v>65</v>
      </c>
      <c r="BQ64" s="22">
        <v>0.118986413767426</v>
      </c>
      <c r="BR64" s="22">
        <v>-6.5208397985813502E-2</v>
      </c>
      <c r="BS64" s="23">
        <v>1.8247099674694101</v>
      </c>
      <c r="BT64" s="75">
        <v>125</v>
      </c>
      <c r="BU64" s="73"/>
      <c r="BV64" s="73">
        <v>65</v>
      </c>
      <c r="BW64" s="73">
        <v>125</v>
      </c>
      <c r="BX64" s="73">
        <v>5.85079716345187E-2</v>
      </c>
      <c r="BY64" s="73">
        <v>-9.35357044293397E-2</v>
      </c>
      <c r="BZ64" s="73">
        <v>0.62551484474805796</v>
      </c>
      <c r="CB64" s="75">
        <v>65</v>
      </c>
      <c r="CC64" s="22">
        <v>6.5671017461010603E-2</v>
      </c>
      <c r="CD64" s="22">
        <v>-0.112166354419138</v>
      </c>
      <c r="CE64" s="23">
        <v>0.58547875431177698</v>
      </c>
      <c r="CF64" s="75">
        <v>125</v>
      </c>
      <c r="CI64" s="73"/>
      <c r="CJ64" s="73">
        <v>65</v>
      </c>
      <c r="CK64" s="73">
        <v>125</v>
      </c>
      <c r="CL64" s="73">
        <v>8.75871824834068E-3</v>
      </c>
      <c r="CM64" s="73">
        <v>-0.128900373535281</v>
      </c>
      <c r="CN64" s="73">
        <v>6.7949517973610304E-2</v>
      </c>
      <c r="CP64" s="73">
        <v>75</v>
      </c>
      <c r="CQ64" s="73">
        <v>125</v>
      </c>
      <c r="CR64" s="73">
        <v>2.7871496762747298E-2</v>
      </c>
      <c r="CS64" s="73">
        <v>-3.3518295372135298E-2</v>
      </c>
      <c r="CT64" s="73">
        <v>0.83153085362203805</v>
      </c>
    </row>
    <row r="65" spans="1:98" x14ac:dyDescent="0.3">
      <c r="A65">
        <v>25</v>
      </c>
      <c r="B65">
        <v>2</v>
      </c>
      <c r="C65">
        <v>125</v>
      </c>
      <c r="D65" s="1">
        <v>-8.7531895359703395E-4</v>
      </c>
      <c r="E65" s="1">
        <v>-6.3167300121653502E-2</v>
      </c>
      <c r="F65" s="2">
        <v>-1.38571531775343E-2</v>
      </c>
      <c r="I65" s="7">
        <v>25</v>
      </c>
      <c r="J65" s="7">
        <v>2</v>
      </c>
      <c r="K65" s="7">
        <v>125</v>
      </c>
      <c r="L65" s="8">
        <v>1.7222013586769901E-2</v>
      </c>
      <c r="M65" s="8">
        <v>-3.5547276563840699E-2</v>
      </c>
      <c r="N65" s="11">
        <v>0.48448194212122703</v>
      </c>
      <c r="O65" s="12"/>
      <c r="Q65" s="21">
        <v>50</v>
      </c>
      <c r="R65" s="21">
        <v>125</v>
      </c>
      <c r="S65" s="22">
        <v>9.20497313310151E-2</v>
      </c>
      <c r="T65" s="22">
        <v>-4.3652766601032102E-2</v>
      </c>
      <c r="U65" s="23">
        <v>2.1086803540382801</v>
      </c>
      <c r="V65" s="21"/>
      <c r="W65" s="21">
        <v>50</v>
      </c>
      <c r="X65" s="21">
        <v>125</v>
      </c>
      <c r="Y65" s="22">
        <v>4.6663425394000299E-2</v>
      </c>
      <c r="Z65" s="22">
        <v>-4.2725850449935002E-2</v>
      </c>
      <c r="AA65" s="23">
        <v>1.0921590770598899</v>
      </c>
      <c r="AB65" s="21"/>
      <c r="AC65" s="21">
        <v>50</v>
      </c>
      <c r="AD65" s="21">
        <v>125</v>
      </c>
      <c r="AE65" s="22">
        <v>0.12703541268726601</v>
      </c>
      <c r="AF65" s="22">
        <v>-5.9518285167033801E-2</v>
      </c>
      <c r="AG65" s="23">
        <v>2.13439302444199</v>
      </c>
      <c r="AJ65" s="21">
        <v>20</v>
      </c>
      <c r="AK65" s="21">
        <v>0</v>
      </c>
      <c r="AL65" s="21">
        <v>200</v>
      </c>
      <c r="AM65" s="21">
        <v>4.7220584104226998E-2</v>
      </c>
      <c r="AN65" s="21">
        <v>-3.6246563686346302E-2</v>
      </c>
      <c r="AO65" s="21">
        <v>1.3027602978545101</v>
      </c>
      <c r="AP65" s="21">
        <v>95</v>
      </c>
      <c r="AQ65" s="21">
        <v>0</v>
      </c>
      <c r="AR65" s="21">
        <v>150</v>
      </c>
      <c r="AS65" s="21">
        <v>1.51024685515261E-2</v>
      </c>
      <c r="AT65" s="21">
        <v>-8.4342880109383706E-2</v>
      </c>
      <c r="AU65" s="21">
        <v>0.179060384610293</v>
      </c>
      <c r="AV65" s="21">
        <v>65</v>
      </c>
      <c r="AW65" s="21">
        <v>0</v>
      </c>
      <c r="AX65" s="21">
        <v>150</v>
      </c>
      <c r="AY65" s="21">
        <v>6.7326776898847807E-2</v>
      </c>
      <c r="AZ65" s="21">
        <v>-6.48899491916725E-2</v>
      </c>
      <c r="BA65" s="21">
        <v>1.0375532380211501</v>
      </c>
      <c r="BD65" s="73">
        <v>65</v>
      </c>
      <c r="BE65" s="73">
        <v>150</v>
      </c>
      <c r="BF65" s="73">
        <v>7.7776230787735198E-2</v>
      </c>
      <c r="BG65" s="73">
        <v>-5.5547028340873099E-2</v>
      </c>
      <c r="BH65" s="73">
        <v>1.4001870687023801</v>
      </c>
      <c r="BI65" s="73"/>
      <c r="BJ65" s="73">
        <v>65</v>
      </c>
      <c r="BK65" s="73">
        <v>150</v>
      </c>
      <c r="BL65" s="73">
        <v>4.4638985623689703E-2</v>
      </c>
      <c r="BM65" s="73">
        <v>-7.0532361529146104E-2</v>
      </c>
      <c r="BN65" s="73">
        <v>0.63288658788552798</v>
      </c>
      <c r="BO65" s="73"/>
      <c r="BP65" s="75">
        <v>65</v>
      </c>
      <c r="BQ65" s="22">
        <v>0.11262597795661999</v>
      </c>
      <c r="BR65" s="22">
        <v>-6.8985704195573996E-2</v>
      </c>
      <c r="BS65" s="23">
        <v>1.6325988010113901</v>
      </c>
      <c r="BT65" s="75">
        <v>150</v>
      </c>
      <c r="BU65" s="73"/>
      <c r="BV65" s="73">
        <v>65</v>
      </c>
      <c r="BW65" s="73">
        <v>150</v>
      </c>
      <c r="BX65" s="73">
        <v>5.4608616991393598E-2</v>
      </c>
      <c r="BY65" s="73">
        <v>-7.2934417337763194E-2</v>
      </c>
      <c r="BZ65" s="73">
        <v>0.74873590527909695</v>
      </c>
      <c r="CB65" s="75">
        <v>65</v>
      </c>
      <c r="CC65" s="22">
        <v>6.6924662601724305E-2</v>
      </c>
      <c r="CD65" s="22">
        <v>-7.9333101393482999E-2</v>
      </c>
      <c r="CE65" s="23">
        <v>0.84359065038672398</v>
      </c>
      <c r="CF65" s="75">
        <v>150</v>
      </c>
      <c r="CI65" s="73"/>
      <c r="CJ65" s="73">
        <v>65</v>
      </c>
      <c r="CK65" s="73">
        <v>150</v>
      </c>
      <c r="CL65" s="73">
        <v>1.48299152170435E-2</v>
      </c>
      <c r="CM65" s="73">
        <v>-6.9884147178170195E-2</v>
      </c>
      <c r="CN65" s="73">
        <v>0.212207143048258</v>
      </c>
      <c r="CP65" s="73">
        <v>75</v>
      </c>
      <c r="CQ65" s="73">
        <v>150</v>
      </c>
      <c r="CR65" s="73">
        <v>-1.3724596648914501E-2</v>
      </c>
      <c r="CS65" s="73">
        <v>-0.102264362578428</v>
      </c>
      <c r="CT65" s="73">
        <v>-0.13420703266388401</v>
      </c>
    </row>
    <row r="66" spans="1:98" x14ac:dyDescent="0.3">
      <c r="A66">
        <v>25</v>
      </c>
      <c r="B66">
        <v>2</v>
      </c>
      <c r="C66">
        <v>150</v>
      </c>
      <c r="D66" s="1">
        <v>-1.6483900458785701E-3</v>
      </c>
      <c r="E66" s="1">
        <v>-7.4936879313246996E-2</v>
      </c>
      <c r="F66" s="2">
        <v>-2.1997046861106501E-2</v>
      </c>
      <c r="I66" s="5">
        <v>25</v>
      </c>
      <c r="J66" s="5">
        <v>2</v>
      </c>
      <c r="K66" s="5">
        <v>150</v>
      </c>
      <c r="L66" s="6">
        <v>7.3639394363135303E-3</v>
      </c>
      <c r="M66" s="6">
        <v>-4.0310129424090402E-2</v>
      </c>
      <c r="N66" s="13">
        <v>0.18268210848047101</v>
      </c>
      <c r="O66" s="10"/>
      <c r="Q66" s="21">
        <v>50</v>
      </c>
      <c r="R66" s="21">
        <v>150</v>
      </c>
      <c r="S66" s="22">
        <v>8.0901160572491498E-2</v>
      </c>
      <c r="T66" s="22">
        <v>-4.2719954175341399E-2</v>
      </c>
      <c r="U66" s="23">
        <v>1.8937557901030899</v>
      </c>
      <c r="V66" s="21"/>
      <c r="W66" s="21">
        <v>50</v>
      </c>
      <c r="X66" s="21">
        <v>150</v>
      </c>
      <c r="Y66" s="22">
        <v>5.71988121028622E-2</v>
      </c>
      <c r="Z66" s="22">
        <v>-4.5927543985255399E-2</v>
      </c>
      <c r="AA66" s="23">
        <v>1.24541412711346</v>
      </c>
      <c r="AB66" s="21"/>
      <c r="AC66" s="21">
        <v>50</v>
      </c>
      <c r="AD66" s="21">
        <v>150</v>
      </c>
      <c r="AE66" s="22">
        <v>0.12537052196269</v>
      </c>
      <c r="AF66" s="22">
        <v>-5.9711105654296798E-2</v>
      </c>
      <c r="AG66" s="23">
        <v>2.0996181629684498</v>
      </c>
      <c r="AJ66" s="21">
        <v>80</v>
      </c>
      <c r="AK66" s="21">
        <v>0</v>
      </c>
      <c r="AL66" s="21">
        <v>125</v>
      </c>
      <c r="AM66" s="21">
        <v>4.39278017523222E-2</v>
      </c>
      <c r="AN66" s="21">
        <v>-3.3837525812704598E-2</v>
      </c>
      <c r="AO66" s="21">
        <v>1.2981978054621499</v>
      </c>
      <c r="AP66" s="21">
        <v>95</v>
      </c>
      <c r="AQ66" s="21">
        <v>0</v>
      </c>
      <c r="AR66" s="21">
        <v>200</v>
      </c>
      <c r="AS66" s="21">
        <v>1.47822386168283E-2</v>
      </c>
      <c r="AT66" s="21">
        <v>-8.8098948456484999E-2</v>
      </c>
      <c r="AU66" s="21">
        <v>0.16779131732916999</v>
      </c>
      <c r="AV66" s="21">
        <v>65</v>
      </c>
      <c r="AW66" s="21">
        <v>0</v>
      </c>
      <c r="AX66" s="21">
        <v>175</v>
      </c>
      <c r="AY66" s="21">
        <v>5.8975174932402098E-2</v>
      </c>
      <c r="AZ66" s="21">
        <v>-0.108043677973788</v>
      </c>
      <c r="BA66" s="21">
        <v>0.54584568054698701</v>
      </c>
      <c r="BD66" s="73">
        <v>65</v>
      </c>
      <c r="BE66" s="73">
        <v>175</v>
      </c>
      <c r="BF66" s="73">
        <v>7.3313896752549096E-2</v>
      </c>
      <c r="BG66" s="73">
        <v>-5.6134657965940603E-2</v>
      </c>
      <c r="BH66" s="73">
        <v>1.3060362244842001</v>
      </c>
      <c r="BI66" s="73"/>
      <c r="BJ66" s="73">
        <v>65</v>
      </c>
      <c r="BK66" s="73">
        <v>175</v>
      </c>
      <c r="BL66" s="73">
        <v>6.6478794947206099E-2</v>
      </c>
      <c r="BM66" s="73">
        <v>-5.0980779256032803E-2</v>
      </c>
      <c r="BN66" s="73">
        <v>1.3039972302765299</v>
      </c>
      <c r="BO66" s="73"/>
      <c r="BP66" s="75">
        <v>65</v>
      </c>
      <c r="BQ66" s="22">
        <v>0.12643612281312799</v>
      </c>
      <c r="BR66" s="22">
        <v>-6.6447165650707393E-2</v>
      </c>
      <c r="BS66" s="23">
        <v>1.9028068627902699</v>
      </c>
      <c r="BT66" s="75">
        <v>175</v>
      </c>
      <c r="BU66" s="73"/>
      <c r="BV66" s="73">
        <v>65</v>
      </c>
      <c r="BW66" s="73">
        <v>175</v>
      </c>
      <c r="BX66" s="73">
        <v>5.8033533285192999E-2</v>
      </c>
      <c r="BY66" s="73">
        <v>-5.7746120330614499E-2</v>
      </c>
      <c r="BZ66" s="73">
        <v>1.00497718206752</v>
      </c>
      <c r="CB66" s="75">
        <v>65</v>
      </c>
      <c r="CC66" s="22">
        <v>8.0825269769200195E-2</v>
      </c>
      <c r="CD66" s="22">
        <v>-7.4779175394510095E-2</v>
      </c>
      <c r="CE66" s="23">
        <v>1.0808526483849601</v>
      </c>
      <c r="CF66" s="75">
        <v>175</v>
      </c>
      <c r="CI66" s="73"/>
      <c r="CJ66" s="73">
        <v>65</v>
      </c>
      <c r="CK66" s="73">
        <v>175</v>
      </c>
      <c r="CL66" s="73">
        <v>2.7620542011765899E-2</v>
      </c>
      <c r="CM66" s="73">
        <v>-6.2323412991311E-2</v>
      </c>
      <c r="CN66" s="73">
        <v>0.44318083182666401</v>
      </c>
      <c r="CP66" s="73">
        <v>75</v>
      </c>
      <c r="CQ66" s="73">
        <v>175</v>
      </c>
      <c r="CR66" s="73">
        <v>-2.23062779744224E-2</v>
      </c>
      <c r="CS66" s="73">
        <v>-0.14624436890464501</v>
      </c>
      <c r="CT66" s="73">
        <v>-0.152527431596129</v>
      </c>
    </row>
    <row r="67" spans="1:98" x14ac:dyDescent="0.3">
      <c r="A67">
        <v>25</v>
      </c>
      <c r="B67">
        <v>2</v>
      </c>
      <c r="C67">
        <v>175</v>
      </c>
      <c r="D67" s="1">
        <v>3.6129244352407098E-3</v>
      </c>
      <c r="E67" s="1">
        <v>-5.7432934808470198E-2</v>
      </c>
      <c r="F67" s="2">
        <v>6.2906839904477194E-2</v>
      </c>
      <c r="I67" s="7">
        <v>25</v>
      </c>
      <c r="J67" s="7">
        <v>2</v>
      </c>
      <c r="K67" s="7">
        <v>175</v>
      </c>
      <c r="L67" s="8">
        <v>7.6466605163256797E-3</v>
      </c>
      <c r="M67" s="8">
        <v>-4.83345840331297E-2</v>
      </c>
      <c r="N67" s="11">
        <v>0.158202675564239</v>
      </c>
      <c r="O67" s="12"/>
      <c r="Q67" s="21">
        <v>50</v>
      </c>
      <c r="R67" s="21">
        <v>175</v>
      </c>
      <c r="S67" s="22">
        <v>6.5821035830936195E-2</v>
      </c>
      <c r="T67" s="22">
        <v>-5.3938918648237799E-2</v>
      </c>
      <c r="U67" s="23">
        <v>1.2202883832393301</v>
      </c>
      <c r="V67" s="21"/>
      <c r="W67" s="21">
        <v>50</v>
      </c>
      <c r="X67" s="21">
        <v>175</v>
      </c>
      <c r="Y67" s="22">
        <v>5.84212172677082E-2</v>
      </c>
      <c r="Z67" s="22">
        <v>-5.77049543140788E-2</v>
      </c>
      <c r="AA67" s="23">
        <v>1.01241250360811</v>
      </c>
      <c r="AB67" s="21"/>
      <c r="AC67" s="21">
        <v>50</v>
      </c>
      <c r="AD67" s="21">
        <v>175</v>
      </c>
      <c r="AE67" s="22">
        <v>0.11321669072367301</v>
      </c>
      <c r="AF67" s="22">
        <v>-6.0744312064062903E-2</v>
      </c>
      <c r="AG67" s="23">
        <v>1.8638237371800599</v>
      </c>
      <c r="AJ67" s="21">
        <v>75</v>
      </c>
      <c r="AK67" s="21">
        <v>0</v>
      </c>
      <c r="AL67" s="21">
        <v>100</v>
      </c>
      <c r="AM67" s="21">
        <v>7.1036330568961401E-2</v>
      </c>
      <c r="AN67" s="21">
        <v>-5.4757683081122999E-2</v>
      </c>
      <c r="AO67" s="21">
        <v>1.29728517665222</v>
      </c>
      <c r="AP67" s="21">
        <v>90</v>
      </c>
      <c r="AQ67" s="21">
        <v>0</v>
      </c>
      <c r="AR67" s="21">
        <v>125</v>
      </c>
      <c r="AS67" s="21">
        <v>1.3144257234801501E-2</v>
      </c>
      <c r="AT67" s="21">
        <v>-8.1874952712966298E-2</v>
      </c>
      <c r="AU67" s="21">
        <v>0.160540639099751</v>
      </c>
      <c r="AV67" s="21">
        <v>65</v>
      </c>
      <c r="AW67" s="21">
        <v>0</v>
      </c>
      <c r="AX67" s="21">
        <v>200</v>
      </c>
      <c r="AY67" s="21">
        <v>5.8508168867836899E-2</v>
      </c>
      <c r="AZ67" s="21">
        <v>-0.11429942767382401</v>
      </c>
      <c r="BA67" s="21">
        <v>0.51188505540728502</v>
      </c>
      <c r="BD67" s="73">
        <v>65</v>
      </c>
      <c r="BE67" s="73">
        <v>200</v>
      </c>
      <c r="BF67" s="73">
        <v>7.11643986580619E-2</v>
      </c>
      <c r="BG67" s="73">
        <v>-5.6688875743236E-2</v>
      </c>
      <c r="BH67" s="73">
        <v>1.25535032623315</v>
      </c>
      <c r="BI67" s="73"/>
      <c r="BJ67" s="73">
        <v>65</v>
      </c>
      <c r="BK67" s="73">
        <v>200</v>
      </c>
      <c r="BL67" s="73">
        <v>6.3977671617703194E-2</v>
      </c>
      <c r="BM67" s="73">
        <v>-5.8756210050367401E-2</v>
      </c>
      <c r="BN67" s="73">
        <v>1.0888665481122699</v>
      </c>
      <c r="BO67" s="73"/>
      <c r="BP67" s="75">
        <v>65</v>
      </c>
      <c r="BQ67" s="22">
        <v>0.122566953066837</v>
      </c>
      <c r="BR67" s="22">
        <v>-7.0415812412747997E-2</v>
      </c>
      <c r="BS67" s="23">
        <v>1.7406168993464199</v>
      </c>
      <c r="BT67" s="75">
        <v>200</v>
      </c>
      <c r="BU67" s="73"/>
      <c r="BV67" s="73">
        <v>65</v>
      </c>
      <c r="BW67" s="73">
        <v>200</v>
      </c>
      <c r="BX67" s="73">
        <v>4.35978732309623E-2</v>
      </c>
      <c r="BY67" s="73">
        <v>-5.97615807973036E-2</v>
      </c>
      <c r="BZ67" s="73">
        <v>0.72953012034329201</v>
      </c>
      <c r="CB67" s="75">
        <v>65</v>
      </c>
      <c r="CC67" s="22">
        <v>5.6787084941554697E-2</v>
      </c>
      <c r="CD67" s="22">
        <v>-8.8463059351208004E-2</v>
      </c>
      <c r="CE67" s="23">
        <v>0.64192992372221502</v>
      </c>
      <c r="CF67" s="75">
        <v>200</v>
      </c>
      <c r="CI67" s="73"/>
      <c r="CJ67" s="73">
        <v>65</v>
      </c>
      <c r="CK67" s="73">
        <v>200</v>
      </c>
      <c r="CL67" s="73">
        <v>1.5305767177470401E-2</v>
      </c>
      <c r="CM67" s="73">
        <v>-9.3167376611369701E-2</v>
      </c>
      <c r="CN67" s="73">
        <v>0.16428247455453801</v>
      </c>
      <c r="CP67" s="73">
        <v>75</v>
      </c>
      <c r="CQ67" s="73">
        <v>200</v>
      </c>
      <c r="CR67" s="73">
        <v>-5.3116557870887302E-2</v>
      </c>
      <c r="CS67" s="73">
        <v>-0.22725600000000001</v>
      </c>
      <c r="CT67" s="73">
        <v>-0.23373005716411099</v>
      </c>
    </row>
    <row r="68" spans="1:98" x14ac:dyDescent="0.3">
      <c r="A68">
        <v>25</v>
      </c>
      <c r="B68">
        <v>2</v>
      </c>
      <c r="C68">
        <v>200</v>
      </c>
      <c r="D68" s="1">
        <v>1.3198459870663299E-2</v>
      </c>
      <c r="E68" s="1">
        <v>-3.49603593305782E-2</v>
      </c>
      <c r="F68" s="2">
        <v>0.377526436323532</v>
      </c>
      <c r="I68" s="5">
        <v>25</v>
      </c>
      <c r="J68" s="5">
        <v>2</v>
      </c>
      <c r="K68" s="5">
        <v>200</v>
      </c>
      <c r="L68" s="6">
        <v>5.17590900281661E-3</v>
      </c>
      <c r="M68" s="6">
        <v>-5.7613323266303099E-2</v>
      </c>
      <c r="N68" s="13">
        <v>8.9838750993277497E-2</v>
      </c>
      <c r="O68" s="10"/>
      <c r="Q68" s="21">
        <v>50</v>
      </c>
      <c r="R68" s="21">
        <v>200</v>
      </c>
      <c r="S68" s="22">
        <v>8.9268730111526307E-2</v>
      </c>
      <c r="T68" s="22">
        <v>-4.8161058388168601E-2</v>
      </c>
      <c r="U68" s="23">
        <v>1.85354585424676</v>
      </c>
      <c r="V68" s="21"/>
      <c r="W68" s="21">
        <v>50</v>
      </c>
      <c r="X68" s="21">
        <v>200</v>
      </c>
      <c r="Y68" s="22">
        <v>6.7871160802075906E-2</v>
      </c>
      <c r="Z68" s="22">
        <v>-6.3696887210231298E-2</v>
      </c>
      <c r="AA68" s="23">
        <v>1.0655334000556</v>
      </c>
      <c r="AB68" s="21"/>
      <c r="AC68" s="21">
        <v>50</v>
      </c>
      <c r="AD68" s="21">
        <v>200</v>
      </c>
      <c r="AE68" s="22">
        <v>0.14078895964712301</v>
      </c>
      <c r="AF68" s="22">
        <v>-5.7597514775922197E-2</v>
      </c>
      <c r="AG68" s="23">
        <v>2.4443582365463099</v>
      </c>
      <c r="AJ68" s="21">
        <v>70</v>
      </c>
      <c r="AK68" s="21">
        <v>0</v>
      </c>
      <c r="AL68" s="21">
        <v>175</v>
      </c>
      <c r="AM68" s="21">
        <v>5.2425893567413499E-2</v>
      </c>
      <c r="AN68" s="21">
        <v>-4.1293477968206302E-2</v>
      </c>
      <c r="AO68" s="21">
        <v>1.2695925881510499</v>
      </c>
      <c r="AP68" s="21">
        <v>90</v>
      </c>
      <c r="AQ68" s="21">
        <v>0</v>
      </c>
      <c r="AR68" s="21">
        <v>150</v>
      </c>
      <c r="AS68" s="21">
        <v>1.28978938761259E-2</v>
      </c>
      <c r="AT68" s="21">
        <v>-8.6066208090968099E-2</v>
      </c>
      <c r="AU68" s="21">
        <v>0.14986013863296299</v>
      </c>
      <c r="AV68" s="21">
        <v>70</v>
      </c>
      <c r="AW68" s="21">
        <v>0</v>
      </c>
      <c r="AX68" s="21">
        <v>125</v>
      </c>
      <c r="AY68" s="21">
        <v>8.8817381964984607E-2</v>
      </c>
      <c r="AZ68" s="21">
        <v>-3.7351190247692498E-2</v>
      </c>
      <c r="BA68" s="21">
        <v>2.3778996432508999</v>
      </c>
      <c r="BD68" s="73">
        <v>70</v>
      </c>
      <c r="BE68" s="73">
        <v>100</v>
      </c>
      <c r="BF68" s="73">
        <v>9.6561449800981303E-2</v>
      </c>
      <c r="BG68" s="73">
        <v>-9.6499627380324499E-2</v>
      </c>
      <c r="BH68" s="73">
        <v>1.00064064931995</v>
      </c>
      <c r="BI68" s="73"/>
      <c r="BJ68" s="73">
        <v>70</v>
      </c>
      <c r="BK68" s="73">
        <v>100</v>
      </c>
      <c r="BL68" s="73">
        <v>1.6399471485869298E-2</v>
      </c>
      <c r="BM68" s="73">
        <v>-0.108437506297398</v>
      </c>
      <c r="BN68" s="73">
        <v>0.151234310395266</v>
      </c>
      <c r="BO68" s="73"/>
      <c r="BP68" s="75">
        <v>70</v>
      </c>
      <c r="BQ68" s="22">
        <v>0.10844792427835</v>
      </c>
      <c r="BR68" s="22">
        <v>-6.9166219403002299E-2</v>
      </c>
      <c r="BS68" s="23">
        <v>1.5679319357686701</v>
      </c>
      <c r="BT68" s="75">
        <v>100</v>
      </c>
      <c r="BU68" s="73"/>
      <c r="BV68" s="73">
        <v>70</v>
      </c>
      <c r="BW68" s="73">
        <v>100</v>
      </c>
      <c r="BX68" s="73">
        <v>7.5804154454202896E-2</v>
      </c>
      <c r="BY68" s="73">
        <v>-0.10232295390941</v>
      </c>
      <c r="BZ68" s="73">
        <v>0.74083235049404805</v>
      </c>
      <c r="CB68" s="75">
        <v>70</v>
      </c>
      <c r="CC68" s="22">
        <v>7.2495873505750402E-2</v>
      </c>
      <c r="CD68" s="22">
        <v>-8.75206182005005E-2</v>
      </c>
      <c r="CE68" s="23">
        <v>0.82832908400703897</v>
      </c>
      <c r="CF68" s="75">
        <v>100</v>
      </c>
      <c r="CI68" s="73"/>
      <c r="CJ68" s="73">
        <v>70</v>
      </c>
      <c r="CK68" s="73">
        <v>100</v>
      </c>
      <c r="CL68" s="73">
        <v>-4.3133041668049904E-3</v>
      </c>
      <c r="CM68" s="73">
        <v>-0.136003934336071</v>
      </c>
      <c r="CN68" s="73">
        <v>-3.1714554346248702E-2</v>
      </c>
      <c r="CP68" s="73">
        <v>80</v>
      </c>
      <c r="CQ68" s="73">
        <v>100</v>
      </c>
      <c r="CR68" s="73">
        <v>4.2790670689771E-2</v>
      </c>
      <c r="CS68" s="73">
        <v>-4.0828129999777502E-2</v>
      </c>
      <c r="CT68" s="73">
        <v>1.0480683462603799</v>
      </c>
    </row>
    <row r="69" spans="1:98" x14ac:dyDescent="0.3">
      <c r="A69">
        <v>25</v>
      </c>
      <c r="B69">
        <v>3</v>
      </c>
      <c r="C69">
        <v>100</v>
      </c>
      <c r="D69" s="1">
        <v>2.94054915241246E-3</v>
      </c>
      <c r="E69" s="1">
        <v>-6.0718600001341501E-2</v>
      </c>
      <c r="F69" s="2">
        <v>4.8429132956746203E-2</v>
      </c>
      <c r="I69" s="7">
        <v>25</v>
      </c>
      <c r="J69" s="7">
        <v>3</v>
      </c>
      <c r="K69" s="7">
        <v>100</v>
      </c>
      <c r="L69" s="8">
        <v>-1.89666186995152E-2</v>
      </c>
      <c r="M69" s="8">
        <v>-0.12211391767981</v>
      </c>
      <c r="N69" s="11">
        <v>-0.15531905830133799</v>
      </c>
      <c r="O69" s="12"/>
      <c r="Q69" s="21">
        <v>55</v>
      </c>
      <c r="R69" s="21">
        <v>50</v>
      </c>
      <c r="S69" s="22">
        <v>9.56124435170774E-2</v>
      </c>
      <c r="T69" s="22">
        <v>-0.10678808406187899</v>
      </c>
      <c r="U69" s="23">
        <v>0.89534749459193996</v>
      </c>
      <c r="V69" s="21"/>
      <c r="W69" s="21">
        <v>55</v>
      </c>
      <c r="X69" s="21">
        <v>50</v>
      </c>
      <c r="Y69" s="22">
        <v>3.8845246515472301E-3</v>
      </c>
      <c r="Z69" s="22">
        <v>-0.14315318120986101</v>
      </c>
      <c r="AA69" s="23">
        <v>2.7135440642793301E-2</v>
      </c>
      <c r="AB69" s="21"/>
      <c r="AC69" s="21">
        <v>55</v>
      </c>
      <c r="AD69" s="21">
        <v>50</v>
      </c>
      <c r="AE69" s="22">
        <v>0.108375884290972</v>
      </c>
      <c r="AF69" s="22">
        <v>-7.5606477358128199E-2</v>
      </c>
      <c r="AG69" s="23">
        <v>1.4334206284684301</v>
      </c>
      <c r="AJ69" s="21">
        <v>35</v>
      </c>
      <c r="AK69" s="21">
        <v>0</v>
      </c>
      <c r="AL69" s="21">
        <v>125</v>
      </c>
      <c r="AM69" s="21">
        <v>6.0454080872271297E-2</v>
      </c>
      <c r="AN69" s="21">
        <v>-4.7722898898131902E-2</v>
      </c>
      <c r="AO69" s="21">
        <v>1.2667730223454099</v>
      </c>
      <c r="AP69" s="21">
        <v>50</v>
      </c>
      <c r="AQ69" s="21">
        <v>0</v>
      </c>
      <c r="AR69" s="21">
        <v>125</v>
      </c>
      <c r="AS69" s="21">
        <v>1.2799117660422301E-2</v>
      </c>
      <c r="AT69" s="21">
        <v>-8.5567571490782396E-2</v>
      </c>
      <c r="AU69" s="21">
        <v>0.14957906876907301</v>
      </c>
      <c r="AV69" s="21">
        <v>70</v>
      </c>
      <c r="AW69" s="21">
        <v>0</v>
      </c>
      <c r="AX69" s="21">
        <v>100</v>
      </c>
      <c r="AY69" s="21">
        <v>8.7112301399793798E-2</v>
      </c>
      <c r="AZ69" s="21">
        <v>-3.81944309201174E-2</v>
      </c>
      <c r="BA69" s="21">
        <v>2.2807592442465401</v>
      </c>
      <c r="BD69" s="73">
        <v>70</v>
      </c>
      <c r="BE69" s="73">
        <v>125</v>
      </c>
      <c r="BF69" s="73">
        <v>9.5533238477657198E-2</v>
      </c>
      <c r="BG69" s="73">
        <v>-7.4403196658816395E-2</v>
      </c>
      <c r="BH69" s="73">
        <v>1.2839937363946099</v>
      </c>
      <c r="BI69" s="73"/>
      <c r="BJ69" s="73">
        <v>70</v>
      </c>
      <c r="BK69" s="73">
        <v>125</v>
      </c>
      <c r="BL69" s="73">
        <v>2.85771695015857E-2</v>
      </c>
      <c r="BM69" s="73">
        <v>-8.3024785686729399E-2</v>
      </c>
      <c r="BN69" s="73">
        <v>0.34420046092516998</v>
      </c>
      <c r="BO69" s="73"/>
      <c r="BP69" s="75">
        <v>70</v>
      </c>
      <c r="BQ69" s="22">
        <v>0.116462741349596</v>
      </c>
      <c r="BR69" s="22">
        <v>-6.44712516721761E-2</v>
      </c>
      <c r="BS69" s="23">
        <v>1.8064290413002499</v>
      </c>
      <c r="BT69" s="75">
        <v>125</v>
      </c>
      <c r="BU69" s="73"/>
      <c r="BV69" s="73">
        <v>70</v>
      </c>
      <c r="BW69" s="73">
        <v>125</v>
      </c>
      <c r="BX69" s="73">
        <v>5.6578846265096697E-2</v>
      </c>
      <c r="BY69" s="73">
        <v>-8.26264220209873E-2</v>
      </c>
      <c r="BZ69" s="73">
        <v>0.68475488688988095</v>
      </c>
      <c r="CB69" s="75">
        <v>70</v>
      </c>
      <c r="CC69" s="22">
        <v>5.7527794630311699E-2</v>
      </c>
      <c r="CD69" s="22">
        <v>-8.2926806747776999E-2</v>
      </c>
      <c r="CE69" s="23">
        <v>0.69371771187673004</v>
      </c>
      <c r="CF69" s="75">
        <v>125</v>
      </c>
      <c r="CI69" s="73"/>
      <c r="CJ69" s="73">
        <v>70</v>
      </c>
      <c r="CK69" s="73">
        <v>125</v>
      </c>
      <c r="CL69" s="73">
        <v>1.15634552647839E-3</v>
      </c>
      <c r="CM69" s="73">
        <v>-8.3620279131103703E-2</v>
      </c>
      <c r="CN69" s="73">
        <v>1.38285298553647E-2</v>
      </c>
      <c r="CP69" s="73">
        <v>80</v>
      </c>
      <c r="CQ69" s="73">
        <v>125</v>
      </c>
      <c r="CR69" s="73">
        <v>8.2222304300022999E-3</v>
      </c>
      <c r="CS69" s="73">
        <v>-3.37614058803649E-2</v>
      </c>
      <c r="CT69" s="73">
        <v>0.24353933776153</v>
      </c>
    </row>
    <row r="70" spans="1:98" x14ac:dyDescent="0.3">
      <c r="A70">
        <v>25</v>
      </c>
      <c r="B70">
        <v>3</v>
      </c>
      <c r="C70">
        <v>125</v>
      </c>
      <c r="D70" s="1">
        <v>5.0337397623883302E-3</v>
      </c>
      <c r="E70" s="1">
        <v>-5.6529469661708902E-2</v>
      </c>
      <c r="F70" s="2">
        <v>8.9046293774059704E-2</v>
      </c>
      <c r="I70" s="5">
        <v>25</v>
      </c>
      <c r="J70" s="5">
        <v>3</v>
      </c>
      <c r="K70" s="5">
        <v>125</v>
      </c>
      <c r="L70" s="6">
        <v>-4.2717961466984698E-3</v>
      </c>
      <c r="M70" s="6">
        <v>-8.2723414370444795E-2</v>
      </c>
      <c r="N70" s="13">
        <v>-5.1639504718324201E-2</v>
      </c>
      <c r="O70" s="10"/>
      <c r="Q70" s="21">
        <v>55</v>
      </c>
      <c r="R70" s="21">
        <v>75</v>
      </c>
      <c r="S70" s="22">
        <v>0.106308411385659</v>
      </c>
      <c r="T70" s="22">
        <v>-7.9806368357384E-2</v>
      </c>
      <c r="U70" s="23">
        <v>1.33207930111035</v>
      </c>
      <c r="V70" s="21"/>
      <c r="W70" s="21">
        <v>55</v>
      </c>
      <c r="X70" s="21">
        <v>75</v>
      </c>
      <c r="Y70" s="22">
        <v>1.5280250581426401E-2</v>
      </c>
      <c r="Z70" s="22">
        <v>-0.11631617855751999</v>
      </c>
      <c r="AA70" s="23">
        <v>0.13136823072183501</v>
      </c>
      <c r="AB70" s="21"/>
      <c r="AC70" s="21">
        <v>55</v>
      </c>
      <c r="AD70" s="21">
        <v>75</v>
      </c>
      <c r="AE70" s="22">
        <v>0.126509475768351</v>
      </c>
      <c r="AF70" s="22">
        <v>-8.0147404739613307E-2</v>
      </c>
      <c r="AG70" s="23">
        <v>1.57846004096279</v>
      </c>
      <c r="AJ70" s="21">
        <v>50</v>
      </c>
      <c r="AK70" s="21">
        <v>0</v>
      </c>
      <c r="AL70" s="21">
        <v>200</v>
      </c>
      <c r="AM70" s="21">
        <v>6.5239897734144903E-2</v>
      </c>
      <c r="AN70" s="21">
        <v>-5.27542235743413E-2</v>
      </c>
      <c r="AO70" s="21">
        <v>1.23667629459485</v>
      </c>
      <c r="AP70" s="21">
        <v>60</v>
      </c>
      <c r="AQ70" s="21">
        <v>0</v>
      </c>
      <c r="AR70" s="21">
        <v>125</v>
      </c>
      <c r="AS70" s="21">
        <v>9.2087773487176498E-3</v>
      </c>
      <c r="AT70" s="21">
        <v>-6.1637701008728701E-2</v>
      </c>
      <c r="AU70" s="21">
        <v>0.14940170055034199</v>
      </c>
      <c r="AV70" s="21">
        <v>70</v>
      </c>
      <c r="AW70" s="21">
        <v>0</v>
      </c>
      <c r="AX70" s="21">
        <v>150</v>
      </c>
      <c r="AY70" s="21">
        <v>8.4499619526128902E-2</v>
      </c>
      <c r="AZ70" s="21">
        <v>-4.5013752049894599E-2</v>
      </c>
      <c r="BA70" s="21">
        <v>1.8771956497309199</v>
      </c>
      <c r="BD70" s="73">
        <v>70</v>
      </c>
      <c r="BE70" s="73">
        <v>150</v>
      </c>
      <c r="BF70" s="73">
        <v>8.2226017715060606E-2</v>
      </c>
      <c r="BG70" s="73">
        <v>-5.5037883844976099E-2</v>
      </c>
      <c r="BH70" s="73">
        <v>1.4939894481892599</v>
      </c>
      <c r="BI70" s="73"/>
      <c r="BJ70" s="73">
        <v>70</v>
      </c>
      <c r="BK70" s="73">
        <v>150</v>
      </c>
      <c r="BL70" s="73">
        <v>4.0792787432105203E-2</v>
      </c>
      <c r="BM70" s="73">
        <v>-6.4251382969075899E-2</v>
      </c>
      <c r="BN70" s="73">
        <v>0.63489353142388705</v>
      </c>
      <c r="BO70" s="73"/>
      <c r="BP70" s="75">
        <v>70</v>
      </c>
      <c r="BQ70" s="22">
        <v>0.113577320731219</v>
      </c>
      <c r="BR70" s="22">
        <v>-7.3618481027332594E-2</v>
      </c>
      <c r="BS70" s="23">
        <v>1.5427827244771699</v>
      </c>
      <c r="BT70" s="75">
        <v>150</v>
      </c>
      <c r="BU70" s="73"/>
      <c r="BV70" s="73">
        <v>70</v>
      </c>
      <c r="BW70" s="73">
        <v>150</v>
      </c>
      <c r="BX70" s="73">
        <v>5.7840407018408098E-2</v>
      </c>
      <c r="BY70" s="73">
        <v>-6.9250167653507694E-2</v>
      </c>
      <c r="BZ70" s="73">
        <v>0.835238512458363</v>
      </c>
      <c r="CB70" s="75">
        <v>70</v>
      </c>
      <c r="CC70" s="22">
        <v>6.4275192543224793E-2</v>
      </c>
      <c r="CD70" s="22">
        <v>-8.2423819745728599E-2</v>
      </c>
      <c r="CE70" s="23">
        <v>0.77981332024539696</v>
      </c>
      <c r="CF70" s="75">
        <v>150</v>
      </c>
      <c r="CI70" s="73"/>
      <c r="CJ70" s="73">
        <v>70</v>
      </c>
      <c r="CK70" s="73">
        <v>150</v>
      </c>
      <c r="CL70" s="73">
        <v>7.8534991004215304E-3</v>
      </c>
      <c r="CM70" s="73">
        <v>-7.5353937930492804E-2</v>
      </c>
      <c r="CN70" s="73">
        <v>0.104221482196002</v>
      </c>
      <c r="CP70" s="73">
        <v>80</v>
      </c>
      <c r="CQ70" s="73">
        <v>150</v>
      </c>
      <c r="CR70" s="73">
        <v>-1.2916519544743E-2</v>
      </c>
      <c r="CS70" s="73">
        <v>-9.5110453474687495E-2</v>
      </c>
      <c r="CT70" s="73">
        <v>-0.13580546693724399</v>
      </c>
    </row>
    <row r="71" spans="1:98" x14ac:dyDescent="0.3">
      <c r="A71">
        <v>25</v>
      </c>
      <c r="B71">
        <v>3</v>
      </c>
      <c r="C71">
        <v>150</v>
      </c>
      <c r="D71" s="1">
        <v>5.8864694830331396E-3</v>
      </c>
      <c r="E71" s="1">
        <v>-5.4204208984685899E-2</v>
      </c>
      <c r="F71" s="2">
        <v>0.108598014679934</v>
      </c>
      <c r="I71" s="7">
        <v>25</v>
      </c>
      <c r="J71" s="7">
        <v>3</v>
      </c>
      <c r="K71" s="7">
        <v>150</v>
      </c>
      <c r="L71" s="8">
        <v>-5.3330670290950904E-3</v>
      </c>
      <c r="M71" s="8">
        <v>-8.7694432330280597E-2</v>
      </c>
      <c r="N71" s="11">
        <v>-6.0814203221127398E-2</v>
      </c>
      <c r="O71" s="12"/>
      <c r="Q71" s="21">
        <v>55</v>
      </c>
      <c r="R71" s="21">
        <v>100</v>
      </c>
      <c r="S71" s="22">
        <v>0.106618328931084</v>
      </c>
      <c r="T71" s="22">
        <v>-4.70718539980165E-2</v>
      </c>
      <c r="U71" s="23">
        <v>2.2650123136339002</v>
      </c>
      <c r="V71" s="21"/>
      <c r="W71" s="21">
        <v>55</v>
      </c>
      <c r="X71" s="21">
        <v>100</v>
      </c>
      <c r="Y71" s="22">
        <v>4.0740808190580999E-2</v>
      </c>
      <c r="Z71" s="22">
        <v>-7.0394203144147793E-2</v>
      </c>
      <c r="AA71" s="23">
        <v>0.57875231724912202</v>
      </c>
      <c r="AB71" s="21"/>
      <c r="AC71" s="21">
        <v>55</v>
      </c>
      <c r="AD71" s="21">
        <v>100</v>
      </c>
      <c r="AE71" s="22">
        <v>0.14416672039058301</v>
      </c>
      <c r="AF71" s="22">
        <v>-5.6612330673578098E-2</v>
      </c>
      <c r="AG71" s="23">
        <v>2.5465604167020901</v>
      </c>
      <c r="AJ71" s="21">
        <v>30</v>
      </c>
      <c r="AK71" s="21">
        <v>0</v>
      </c>
      <c r="AL71" s="21">
        <v>100</v>
      </c>
      <c r="AM71" s="21">
        <v>5.8344771765369501E-2</v>
      </c>
      <c r="AN71" s="21">
        <v>-4.7486155050997798E-2</v>
      </c>
      <c r="AO71" s="21">
        <v>1.22866910792651</v>
      </c>
      <c r="AP71" s="21">
        <v>25</v>
      </c>
      <c r="AQ71" s="21">
        <v>0</v>
      </c>
      <c r="AR71" s="21">
        <v>125</v>
      </c>
      <c r="AS71" s="21">
        <v>1.1849394865726301E-2</v>
      </c>
      <c r="AT71" s="21">
        <v>-8.0713799474861403E-2</v>
      </c>
      <c r="AU71" s="21">
        <v>0.14680754645204</v>
      </c>
      <c r="AV71" s="21">
        <v>70</v>
      </c>
      <c r="AW71" s="21">
        <v>0</v>
      </c>
      <c r="AX71" s="21">
        <v>175</v>
      </c>
      <c r="AY71" s="21">
        <v>7.6174901225551803E-2</v>
      </c>
      <c r="AZ71" s="21">
        <v>-4.51539804313816E-2</v>
      </c>
      <c r="BA71" s="21">
        <v>1.6870030171827499</v>
      </c>
      <c r="BD71" s="73">
        <v>70</v>
      </c>
      <c r="BE71" s="73">
        <v>175</v>
      </c>
      <c r="BF71" s="73">
        <v>7.8981693449003798E-2</v>
      </c>
      <c r="BG71" s="73">
        <v>-5.16820528775815E-2</v>
      </c>
      <c r="BH71" s="73">
        <v>1.5282228365828701</v>
      </c>
      <c r="BI71" s="73"/>
      <c r="BJ71" s="73">
        <v>70</v>
      </c>
      <c r="BK71" s="73">
        <v>175</v>
      </c>
      <c r="BL71" s="73">
        <v>4.6621028542851002E-2</v>
      </c>
      <c r="BM71" s="73">
        <v>-6.77231419941558E-2</v>
      </c>
      <c r="BN71" s="73">
        <v>0.68840616619462403</v>
      </c>
      <c r="BO71" s="73"/>
      <c r="BP71" s="75">
        <v>70</v>
      </c>
      <c r="BQ71" s="22">
        <v>0.115276688860808</v>
      </c>
      <c r="BR71" s="22">
        <v>-7.3480398555453894E-2</v>
      </c>
      <c r="BS71" s="23">
        <v>1.56880870445758</v>
      </c>
      <c r="BT71" s="75">
        <v>175</v>
      </c>
      <c r="BU71" s="73"/>
      <c r="BV71" s="73">
        <v>70</v>
      </c>
      <c r="BW71" s="73">
        <v>175</v>
      </c>
      <c r="BX71" s="73">
        <v>5.6169856440410199E-2</v>
      </c>
      <c r="BY71" s="73">
        <v>-6.3274674626802904E-2</v>
      </c>
      <c r="BZ71" s="73">
        <v>0.88771466264666998</v>
      </c>
      <c r="CB71" s="75">
        <v>70</v>
      </c>
      <c r="CC71" s="22">
        <v>5.4813953516063302E-2</v>
      </c>
      <c r="CD71" s="22">
        <v>-9.3971348333023702E-2</v>
      </c>
      <c r="CE71" s="23">
        <v>0.58330495931386395</v>
      </c>
      <c r="CF71" s="75">
        <v>175</v>
      </c>
      <c r="CI71" s="73"/>
      <c r="CJ71" s="73">
        <v>70</v>
      </c>
      <c r="CK71" s="73">
        <v>175</v>
      </c>
      <c r="CL71" s="73">
        <v>-1.6518015724368001E-3</v>
      </c>
      <c r="CM71" s="73">
        <v>-0.11128665199646399</v>
      </c>
      <c r="CN71" s="73">
        <v>-1.4842764543669401E-2</v>
      </c>
      <c r="CP71" s="73">
        <v>80</v>
      </c>
      <c r="CQ71" s="73">
        <v>175</v>
      </c>
      <c r="CR71" s="73">
        <v>-2.9642795784303701E-2</v>
      </c>
      <c r="CS71" s="73">
        <v>-0.131335025867024</v>
      </c>
      <c r="CT71" s="73">
        <v>-0.22570365817201499</v>
      </c>
    </row>
    <row r="72" spans="1:98" x14ac:dyDescent="0.3">
      <c r="A72">
        <v>25</v>
      </c>
      <c r="B72">
        <v>3</v>
      </c>
      <c r="C72">
        <v>175</v>
      </c>
      <c r="D72" s="1">
        <v>1.1593872426270101E-2</v>
      </c>
      <c r="E72" s="1">
        <v>-4.2782668135538798E-2</v>
      </c>
      <c r="F72" s="2">
        <v>0.270994609067855</v>
      </c>
      <c r="I72" s="5">
        <v>25</v>
      </c>
      <c r="J72" s="5">
        <v>3</v>
      </c>
      <c r="K72" s="5">
        <v>175</v>
      </c>
      <c r="L72" s="6">
        <v>-1.6331521375959901E-3</v>
      </c>
      <c r="M72" s="6">
        <v>-5.7143800343325002E-2</v>
      </c>
      <c r="N72" s="13">
        <v>-2.85796906713216E-2</v>
      </c>
      <c r="O72" s="10"/>
      <c r="Q72" s="21">
        <v>55</v>
      </c>
      <c r="R72" s="21">
        <v>125</v>
      </c>
      <c r="S72" s="22">
        <v>9.8611872478756898E-2</v>
      </c>
      <c r="T72" s="22">
        <v>-3.6326709654019101E-2</v>
      </c>
      <c r="U72" s="23">
        <v>2.7145831102775499</v>
      </c>
      <c r="V72" s="21"/>
      <c r="W72" s="21">
        <v>55</v>
      </c>
      <c r="X72" s="21">
        <v>125</v>
      </c>
      <c r="Y72" s="22">
        <v>4.3044468596342603E-2</v>
      </c>
      <c r="Z72" s="22">
        <v>-7.2970487575961404E-2</v>
      </c>
      <c r="AA72" s="23">
        <v>0.58988873483315796</v>
      </c>
      <c r="AB72" s="21"/>
      <c r="AC72" s="21">
        <v>55</v>
      </c>
      <c r="AD72" s="21">
        <v>125</v>
      </c>
      <c r="AE72" s="22">
        <v>0.138611532089437</v>
      </c>
      <c r="AF72" s="22">
        <v>-5.8463415307776503E-2</v>
      </c>
      <c r="AG72" s="23">
        <v>2.3709106175157002</v>
      </c>
      <c r="AJ72" s="21">
        <v>80</v>
      </c>
      <c r="AK72" s="21">
        <v>0</v>
      </c>
      <c r="AL72" s="21">
        <v>100</v>
      </c>
      <c r="AM72" s="21">
        <v>5.71015376104664E-2</v>
      </c>
      <c r="AN72" s="21">
        <v>-4.6712766590584202E-2</v>
      </c>
      <c r="AO72" s="21">
        <v>1.22239682592416</v>
      </c>
      <c r="AP72" s="21">
        <v>85</v>
      </c>
      <c r="AQ72" s="21">
        <v>0</v>
      </c>
      <c r="AR72" s="21">
        <v>150</v>
      </c>
      <c r="AS72" s="21">
        <v>1.3595733473230801E-2</v>
      </c>
      <c r="AT72" s="21">
        <v>-9.5739882415155297E-2</v>
      </c>
      <c r="AU72" s="21">
        <v>0.14200699990705901</v>
      </c>
      <c r="AV72" s="21">
        <v>70</v>
      </c>
      <c r="AW72" s="21">
        <v>0</v>
      </c>
      <c r="AX72" s="21">
        <v>200</v>
      </c>
      <c r="AY72" s="21">
        <v>5.8901728699261399E-2</v>
      </c>
      <c r="AZ72" s="21">
        <v>-6.0848285571208499E-2</v>
      </c>
      <c r="BA72" s="21">
        <v>0.968009667755237</v>
      </c>
      <c r="BD72" s="73">
        <v>70</v>
      </c>
      <c r="BE72" s="73">
        <v>200</v>
      </c>
      <c r="BF72" s="73">
        <v>6.9078910310293104E-2</v>
      </c>
      <c r="BG72" s="73">
        <v>-5.5226303250061101E-2</v>
      </c>
      <c r="BH72" s="73">
        <v>1.25083350224454</v>
      </c>
      <c r="BI72" s="73"/>
      <c r="BJ72" s="73">
        <v>70</v>
      </c>
      <c r="BK72" s="73">
        <v>200</v>
      </c>
      <c r="BL72" s="73">
        <v>3.9055314356008501E-2</v>
      </c>
      <c r="BM72" s="73">
        <v>-8.3809853867036196E-2</v>
      </c>
      <c r="BN72" s="73">
        <v>0.46599907473850899</v>
      </c>
      <c r="BO72" s="73"/>
      <c r="BP72" s="75">
        <v>70</v>
      </c>
      <c r="BQ72" s="22">
        <v>0.100332611841824</v>
      </c>
      <c r="BR72" s="22">
        <v>-7.4334012345431105E-2</v>
      </c>
      <c r="BS72" s="23">
        <v>1.3497537490049301</v>
      </c>
      <c r="BT72" s="75">
        <v>200</v>
      </c>
      <c r="BU72" s="73"/>
      <c r="BV72" s="73">
        <v>70</v>
      </c>
      <c r="BW72" s="73">
        <v>200</v>
      </c>
      <c r="BX72" s="73">
        <v>4.4582790004738401E-2</v>
      </c>
      <c r="BY72" s="73">
        <v>-6.0701901623372502E-2</v>
      </c>
      <c r="BZ72" s="73">
        <v>0.73445458564633104</v>
      </c>
      <c r="CB72" s="75">
        <v>70</v>
      </c>
      <c r="CC72" s="22">
        <v>5.50133722926427E-2</v>
      </c>
      <c r="CD72" s="22">
        <v>-9.5456336641709494E-2</v>
      </c>
      <c r="CE72" s="23">
        <v>0.57631975234009503</v>
      </c>
      <c r="CF72" s="75">
        <v>200</v>
      </c>
      <c r="CI72" s="73"/>
      <c r="CJ72" s="73">
        <v>70</v>
      </c>
      <c r="CK72" s="73">
        <v>200</v>
      </c>
      <c r="CL72" s="73">
        <v>1.2156457354302401E-2</v>
      </c>
      <c r="CM72" s="73">
        <v>-8.6546533968294398E-2</v>
      </c>
      <c r="CN72" s="73">
        <v>0.14046151586793601</v>
      </c>
    </row>
    <row r="73" spans="1:98" x14ac:dyDescent="0.3">
      <c r="A73">
        <v>25</v>
      </c>
      <c r="B73">
        <v>3</v>
      </c>
      <c r="C73">
        <v>200</v>
      </c>
      <c r="D73" s="1">
        <v>1.6683457708175201E-2</v>
      </c>
      <c r="E73" s="1">
        <v>-2.8234724493719301E-2</v>
      </c>
      <c r="F73" s="2">
        <v>0.59088438110619401</v>
      </c>
      <c r="I73" s="7">
        <v>25</v>
      </c>
      <c r="J73" s="7">
        <v>3</v>
      </c>
      <c r="K73" s="7">
        <v>200</v>
      </c>
      <c r="L73" s="8">
        <v>2.69409826745989E-3</v>
      </c>
      <c r="M73" s="8">
        <v>-5.0199760479041899E-2</v>
      </c>
      <c r="N73" s="11">
        <v>5.3667552230346902E-2</v>
      </c>
      <c r="O73" s="12"/>
      <c r="Q73" s="21">
        <v>55</v>
      </c>
      <c r="R73" s="21">
        <v>150</v>
      </c>
      <c r="S73" s="22">
        <v>7.3390393206381702E-2</v>
      </c>
      <c r="T73" s="22">
        <v>-4.9945160113517302E-2</v>
      </c>
      <c r="U73" s="23">
        <v>1.4694195201212099</v>
      </c>
      <c r="V73" s="21"/>
      <c r="W73" s="21">
        <v>55</v>
      </c>
      <c r="X73" s="21">
        <v>150</v>
      </c>
      <c r="Y73" s="22">
        <v>5.7310911170878998E-2</v>
      </c>
      <c r="Z73" s="22">
        <v>-6.6651269141049005E-2</v>
      </c>
      <c r="AA73" s="23">
        <v>0.85986226383171005</v>
      </c>
      <c r="AB73" s="21"/>
      <c r="AC73" s="21">
        <v>55</v>
      </c>
      <c r="AD73" s="21">
        <v>150</v>
      </c>
      <c r="AE73" s="22">
        <v>0.12805508706507501</v>
      </c>
      <c r="AF73" s="22">
        <v>-7.0403912750285597E-2</v>
      </c>
      <c r="AG73" s="23">
        <v>1.8188632145953501</v>
      </c>
      <c r="AJ73" s="21">
        <v>55</v>
      </c>
      <c r="AK73" s="21">
        <v>0</v>
      </c>
      <c r="AL73" s="21">
        <v>200</v>
      </c>
      <c r="AM73" s="21">
        <v>5.7323597994691201E-2</v>
      </c>
      <c r="AN73" s="21">
        <v>-4.7075374791994799E-2</v>
      </c>
      <c r="AO73" s="21">
        <v>1.2176981754893801</v>
      </c>
      <c r="AP73" s="21">
        <v>70</v>
      </c>
      <c r="AQ73" s="21">
        <v>0</v>
      </c>
      <c r="AR73" s="21">
        <v>100</v>
      </c>
      <c r="AS73" s="21">
        <v>9.7500354517978602E-3</v>
      </c>
      <c r="AT73" s="21">
        <v>-7.0218311208112505E-2</v>
      </c>
      <c r="AU73" s="21">
        <v>0.13885317496316199</v>
      </c>
      <c r="AV73" s="21">
        <v>75</v>
      </c>
      <c r="AW73" s="21">
        <v>0</v>
      </c>
      <c r="AX73" s="21">
        <v>125</v>
      </c>
      <c r="AY73" s="21">
        <v>7.3881328148013597E-2</v>
      </c>
      <c r="AZ73" s="21">
        <v>-4.3046723010201897E-2</v>
      </c>
      <c r="BA73" s="21">
        <v>1.7163055159972</v>
      </c>
      <c r="BD73" s="73">
        <v>75</v>
      </c>
      <c r="BE73" s="73">
        <v>100</v>
      </c>
      <c r="BF73" s="73">
        <v>8.7581744626017699E-2</v>
      </c>
      <c r="BG73" s="73">
        <v>-8.9314795093137195E-2</v>
      </c>
      <c r="BH73" s="73">
        <v>0.98059615469853201</v>
      </c>
      <c r="BI73" s="73"/>
      <c r="BJ73" s="73">
        <v>75</v>
      </c>
      <c r="BK73" s="73">
        <v>100</v>
      </c>
      <c r="BL73" s="73">
        <v>2.8939524629870601E-2</v>
      </c>
      <c r="BM73" s="73">
        <v>-8.7405848128530403E-2</v>
      </c>
      <c r="BN73" s="73">
        <v>0.33109368823142099</v>
      </c>
      <c r="BO73" s="73"/>
      <c r="BP73" s="75">
        <v>75</v>
      </c>
      <c r="BQ73" s="22">
        <v>0.10931945290752899</v>
      </c>
      <c r="BR73" s="22">
        <v>-7.3899048286096294E-2</v>
      </c>
      <c r="BS73" s="23">
        <v>1.4793079943912699</v>
      </c>
      <c r="BT73" s="75">
        <v>100</v>
      </c>
      <c r="BU73" s="73"/>
      <c r="BV73" s="73">
        <v>75</v>
      </c>
      <c r="BW73" s="73">
        <v>100</v>
      </c>
      <c r="BX73" s="73">
        <v>6.8916847803280598E-2</v>
      </c>
      <c r="BY73" s="73">
        <v>-0.105756589217934</v>
      </c>
      <c r="BZ73" s="73">
        <v>0.65165535606733904</v>
      </c>
      <c r="CB73" s="75">
        <v>75</v>
      </c>
      <c r="CC73" s="22">
        <v>6.7258852752243095E-2</v>
      </c>
      <c r="CD73" s="22">
        <v>-8.9025477726659794E-2</v>
      </c>
      <c r="CE73" s="23">
        <v>0.75550117190892196</v>
      </c>
      <c r="CF73" s="75">
        <v>100</v>
      </c>
      <c r="CI73" s="73"/>
      <c r="CJ73" s="73">
        <v>75</v>
      </c>
      <c r="CK73" s="73">
        <v>100</v>
      </c>
      <c r="CL73" s="73">
        <v>-2.1096872032969598E-3</v>
      </c>
      <c r="CM73" s="73">
        <v>-0.13765360287561301</v>
      </c>
      <c r="CN73" s="73">
        <v>-1.5326058738929799E-2</v>
      </c>
    </row>
    <row r="74" spans="1:98" x14ac:dyDescent="0.3">
      <c r="A74">
        <v>30</v>
      </c>
      <c r="B74">
        <v>0</v>
      </c>
      <c r="C74">
        <v>100</v>
      </c>
      <c r="D74" s="1">
        <v>4.8131042588402298E-2</v>
      </c>
      <c r="E74" s="1">
        <v>-5.9723464455124602E-2</v>
      </c>
      <c r="F74" s="2">
        <v>0.80589836888259003</v>
      </c>
      <c r="I74" s="5">
        <v>30</v>
      </c>
      <c r="J74" s="5">
        <v>0</v>
      </c>
      <c r="K74" s="5">
        <v>100</v>
      </c>
      <c r="L74" s="6">
        <v>-1.5981667919204998E-2</v>
      </c>
      <c r="M74" s="6">
        <v>-0.13177672682528099</v>
      </c>
      <c r="N74" s="13">
        <v>-0.12127837975816901</v>
      </c>
      <c r="O74" s="10"/>
      <c r="Q74" s="21">
        <v>55</v>
      </c>
      <c r="R74" s="21">
        <v>175</v>
      </c>
      <c r="S74" s="22">
        <v>8.7956870098446702E-2</v>
      </c>
      <c r="T74" s="22">
        <v>-3.5857236745070901E-2</v>
      </c>
      <c r="U74" s="23">
        <v>2.4529740181537401</v>
      </c>
      <c r="V74" s="21"/>
      <c r="W74" s="21">
        <v>55</v>
      </c>
      <c r="X74" s="21">
        <v>175</v>
      </c>
      <c r="Y74" s="22">
        <v>6.2413014133157099E-2</v>
      </c>
      <c r="Z74" s="22">
        <v>-7.2109350003691605E-2</v>
      </c>
      <c r="AA74" s="23">
        <v>0.86553289039440695</v>
      </c>
      <c r="AB74" s="21"/>
      <c r="AC74" s="21">
        <v>55</v>
      </c>
      <c r="AD74" s="21">
        <v>175</v>
      </c>
      <c r="AE74" s="22">
        <v>0.14411852382670201</v>
      </c>
      <c r="AF74" s="22">
        <v>-6.0310452357407701E-2</v>
      </c>
      <c r="AG74" s="23">
        <v>2.3896110573443599</v>
      </c>
      <c r="AJ74" s="21">
        <v>40</v>
      </c>
      <c r="AK74" s="21">
        <v>0</v>
      </c>
      <c r="AL74" s="21">
        <v>200</v>
      </c>
      <c r="AM74" s="21">
        <v>5.7178681311368502E-2</v>
      </c>
      <c r="AN74" s="21">
        <v>-4.74960773054851E-2</v>
      </c>
      <c r="AO74" s="21">
        <v>1.20386113033307</v>
      </c>
      <c r="AP74" s="21">
        <v>15</v>
      </c>
      <c r="AQ74" s="21">
        <v>0</v>
      </c>
      <c r="AR74" s="21">
        <v>100</v>
      </c>
      <c r="AS74" s="21">
        <v>1.09890954279078E-2</v>
      </c>
      <c r="AT74" s="21">
        <v>-8.2030979211116101E-2</v>
      </c>
      <c r="AU74" s="21">
        <v>0.133962748385901</v>
      </c>
      <c r="AV74" s="21">
        <v>75</v>
      </c>
      <c r="AW74" s="21">
        <v>0</v>
      </c>
      <c r="AX74" s="21">
        <v>150</v>
      </c>
      <c r="AY74" s="21">
        <v>5.6707204067307199E-2</v>
      </c>
      <c r="AZ74" s="21">
        <v>-3.93510199442801E-2</v>
      </c>
      <c r="BA74" s="21">
        <v>1.44106059125285</v>
      </c>
      <c r="BD74" s="73">
        <v>75</v>
      </c>
      <c r="BE74" s="73">
        <v>125</v>
      </c>
      <c r="BF74" s="73">
        <v>8.4243568374450295E-2</v>
      </c>
      <c r="BG74" s="73">
        <v>-6.1290975736208002E-2</v>
      </c>
      <c r="BH74" s="73">
        <v>1.37448567856104</v>
      </c>
      <c r="BI74" s="73"/>
      <c r="BJ74" s="73">
        <v>75</v>
      </c>
      <c r="BK74" s="73">
        <v>125</v>
      </c>
      <c r="BL74" s="73">
        <v>2.77596628703469E-2</v>
      </c>
      <c r="BM74" s="73">
        <v>-7.0690560577074096E-2</v>
      </c>
      <c r="BN74" s="73">
        <v>0.392692640201664</v>
      </c>
      <c r="BO74" s="73"/>
      <c r="BP74" s="75">
        <v>75</v>
      </c>
      <c r="BQ74" s="22">
        <v>0.10530375344908199</v>
      </c>
      <c r="BR74" s="22">
        <v>-6.8707193777662698E-2</v>
      </c>
      <c r="BS74" s="23">
        <v>1.53264523930123</v>
      </c>
      <c r="BT74" s="75">
        <v>125</v>
      </c>
      <c r="BU74" s="73"/>
      <c r="BV74" s="73">
        <v>75</v>
      </c>
      <c r="BW74" s="73">
        <v>125</v>
      </c>
      <c r="BX74" s="73">
        <v>5.7301946185975797E-2</v>
      </c>
      <c r="BY74" s="73">
        <v>-8.8393969929655494E-2</v>
      </c>
      <c r="BZ74" s="73">
        <v>0.64825628073472696</v>
      </c>
      <c r="CB74" s="75">
        <v>75</v>
      </c>
      <c r="CC74" s="22">
        <v>5.9002916908491097E-2</v>
      </c>
      <c r="CD74" s="22">
        <v>-7.9175473703424995E-2</v>
      </c>
      <c r="CE74" s="23">
        <v>0.745217100051765</v>
      </c>
      <c r="CF74" s="75">
        <v>125</v>
      </c>
      <c r="CI74" s="73"/>
      <c r="CJ74" s="73">
        <v>75</v>
      </c>
      <c r="CK74" s="73">
        <v>125</v>
      </c>
      <c r="CL74" s="73">
        <v>2.07705185410813E-3</v>
      </c>
      <c r="CM74" s="73">
        <v>-9.3912334601634506E-2</v>
      </c>
      <c r="CN74" s="73">
        <v>2.2116922797401899E-2</v>
      </c>
    </row>
    <row r="75" spans="1:98" x14ac:dyDescent="0.3">
      <c r="A75">
        <v>30</v>
      </c>
      <c r="B75">
        <v>0</v>
      </c>
      <c r="C75">
        <v>125</v>
      </c>
      <c r="D75" s="1">
        <v>6.0450577897135899E-2</v>
      </c>
      <c r="E75" s="1">
        <v>-3.1976096113137398E-2</v>
      </c>
      <c r="F75" s="2">
        <v>1.89049275068633</v>
      </c>
      <c r="I75" s="7">
        <v>30</v>
      </c>
      <c r="J75" s="7">
        <v>0</v>
      </c>
      <c r="K75" s="7">
        <v>125</v>
      </c>
      <c r="L75" s="8">
        <v>-2.0006780536423501E-2</v>
      </c>
      <c r="M75" s="8">
        <v>-0.13647547052324199</v>
      </c>
      <c r="N75" s="11">
        <v>-0.14659616456875499</v>
      </c>
      <c r="O75" s="12"/>
      <c r="Q75" s="21">
        <v>55</v>
      </c>
      <c r="R75" s="21">
        <v>200</v>
      </c>
      <c r="S75" s="22">
        <v>9.8467731241444006E-2</v>
      </c>
      <c r="T75" s="22">
        <v>-4.8163372539008299E-2</v>
      </c>
      <c r="U75" s="23">
        <v>2.0444525798456699</v>
      </c>
      <c r="V75" s="21"/>
      <c r="W75" s="21">
        <v>55</v>
      </c>
      <c r="X75" s="21">
        <v>200</v>
      </c>
      <c r="Y75" s="22">
        <v>7.2318101190898404E-2</v>
      </c>
      <c r="Z75" s="22">
        <v>-7.4198736773622195E-2</v>
      </c>
      <c r="AA75" s="23">
        <v>0.97465407546678995</v>
      </c>
      <c r="AB75" s="21"/>
      <c r="AC75" s="21">
        <v>55</v>
      </c>
      <c r="AD75" s="21">
        <v>200</v>
      </c>
      <c r="AE75" s="22">
        <v>0.160314813457614</v>
      </c>
      <c r="AF75" s="22">
        <v>-6.6150568202372695E-2</v>
      </c>
      <c r="AG75" s="23">
        <v>2.4234835438928801</v>
      </c>
      <c r="AJ75" s="21">
        <v>60</v>
      </c>
      <c r="AK75" s="21">
        <v>0</v>
      </c>
      <c r="AL75" s="21">
        <v>150</v>
      </c>
      <c r="AM75" s="21">
        <v>5.93366259993936E-2</v>
      </c>
      <c r="AN75" s="21">
        <v>-5.0129000349671202E-2</v>
      </c>
      <c r="AO75" s="21">
        <v>1.1836786208680601</v>
      </c>
      <c r="AP75" s="21">
        <v>25</v>
      </c>
      <c r="AQ75" s="21">
        <v>0</v>
      </c>
      <c r="AR75" s="21">
        <v>100</v>
      </c>
      <c r="AS75" s="21">
        <v>9.5815408152286792E-3</v>
      </c>
      <c r="AT75" s="21">
        <v>-7.3141843013946994E-2</v>
      </c>
      <c r="AU75" s="21">
        <v>0.13099944464622801</v>
      </c>
      <c r="AV75" s="21">
        <v>75</v>
      </c>
      <c r="AW75" s="21">
        <v>0</v>
      </c>
      <c r="AX75" s="21">
        <v>100</v>
      </c>
      <c r="AY75" s="21">
        <v>6.7609675382279702E-2</v>
      </c>
      <c r="AZ75" s="21">
        <v>-4.9440578273137303E-2</v>
      </c>
      <c r="BA75" s="21">
        <v>1.3674936204986501</v>
      </c>
      <c r="BD75" s="73">
        <v>75</v>
      </c>
      <c r="BE75" s="73">
        <v>150</v>
      </c>
      <c r="BF75" s="73">
        <v>6.5674458872863495E-2</v>
      </c>
      <c r="BG75" s="73">
        <v>-8.4594072063741699E-2</v>
      </c>
      <c r="BH75" s="73">
        <v>0.77634823895671801</v>
      </c>
      <c r="BI75" s="73"/>
      <c r="BJ75" s="73">
        <v>75</v>
      </c>
      <c r="BK75" s="73">
        <v>150</v>
      </c>
      <c r="BL75" s="73">
        <v>3.9129155524716297E-2</v>
      </c>
      <c r="BM75" s="73">
        <v>-6.6345710931811699E-2</v>
      </c>
      <c r="BN75" s="73">
        <v>0.58977671616077998</v>
      </c>
      <c r="BO75" s="73"/>
      <c r="BP75" s="75">
        <v>75</v>
      </c>
      <c r="BQ75" s="22">
        <v>9.7326498864601693E-2</v>
      </c>
      <c r="BR75" s="22">
        <v>-7.2885703030086096E-2</v>
      </c>
      <c r="BS75" s="23">
        <v>1.33533045327732</v>
      </c>
      <c r="BT75" s="75">
        <v>150</v>
      </c>
      <c r="BU75" s="73"/>
      <c r="BV75" s="73">
        <v>75</v>
      </c>
      <c r="BW75" s="73">
        <v>150</v>
      </c>
      <c r="BX75" s="73">
        <v>4.93183558060553E-2</v>
      </c>
      <c r="BY75" s="73">
        <v>-7.7112104575051396E-2</v>
      </c>
      <c r="BZ75" s="73">
        <v>0.63956697950131602</v>
      </c>
      <c r="CB75" s="75">
        <v>75</v>
      </c>
      <c r="CC75" s="22">
        <v>4.1978899722565598E-2</v>
      </c>
      <c r="CD75" s="22">
        <v>-0.10208051475586</v>
      </c>
      <c r="CE75" s="23">
        <v>0.41123322921092298</v>
      </c>
      <c r="CF75" s="75">
        <v>150</v>
      </c>
      <c r="CI75" s="73"/>
      <c r="CJ75" s="73">
        <v>75</v>
      </c>
      <c r="CK75" s="73">
        <v>150</v>
      </c>
      <c r="CL75" s="73">
        <v>-8.7560410166824705E-3</v>
      </c>
      <c r="CM75" s="73">
        <v>-0.116174570851001</v>
      </c>
      <c r="CN75" s="73">
        <v>-7.5369686778636397E-2</v>
      </c>
    </row>
    <row r="76" spans="1:98" x14ac:dyDescent="0.3">
      <c r="A76">
        <v>30</v>
      </c>
      <c r="B76">
        <v>0</v>
      </c>
      <c r="C76">
        <v>150</v>
      </c>
      <c r="D76" s="1">
        <v>5.7347846868338798E-2</v>
      </c>
      <c r="E76" s="1">
        <v>-3.6324054407291001E-2</v>
      </c>
      <c r="F76" s="2">
        <v>1.5787843015901799</v>
      </c>
      <c r="I76" s="5">
        <v>30</v>
      </c>
      <c r="J76" s="5">
        <v>0</v>
      </c>
      <c r="K76" s="5">
        <v>150</v>
      </c>
      <c r="L76" s="6">
        <v>-1.33378278858722E-2</v>
      </c>
      <c r="M76" s="6">
        <v>-0.14085647135884299</v>
      </c>
      <c r="N76" s="13">
        <v>-9.4690913077703706E-2</v>
      </c>
      <c r="O76" s="10"/>
      <c r="Q76" s="21">
        <v>60</v>
      </c>
      <c r="R76" s="21">
        <v>50</v>
      </c>
      <c r="S76" s="22">
        <v>9.96767113595418E-2</v>
      </c>
      <c r="T76" s="22">
        <v>-0.132906564883677</v>
      </c>
      <c r="U76" s="23">
        <v>0.74997583036459503</v>
      </c>
      <c r="V76" s="21"/>
      <c r="W76" s="21">
        <v>60</v>
      </c>
      <c r="X76" s="21">
        <v>50</v>
      </c>
      <c r="Y76" s="22">
        <v>1.05559050342065E-2</v>
      </c>
      <c r="Z76" s="22">
        <v>-0.155876675396207</v>
      </c>
      <c r="AA76" s="23">
        <v>6.7719593116644897E-2</v>
      </c>
      <c r="AB76" s="21"/>
      <c r="AC76" s="21">
        <v>60</v>
      </c>
      <c r="AD76" s="21">
        <v>50</v>
      </c>
      <c r="AE76" s="22">
        <v>0.11651070205424199</v>
      </c>
      <c r="AF76" s="22">
        <v>-6.57957918604513E-2</v>
      </c>
      <c r="AG76" s="23">
        <v>1.77079261089149</v>
      </c>
      <c r="AJ76" s="21">
        <v>20</v>
      </c>
      <c r="AK76" s="21">
        <v>0</v>
      </c>
      <c r="AL76" s="21">
        <v>175</v>
      </c>
      <c r="AM76" s="21">
        <v>4.6008305988234403E-2</v>
      </c>
      <c r="AN76" s="21">
        <v>-3.9363193956371501E-2</v>
      </c>
      <c r="AO76" s="21">
        <v>1.1688153669447601</v>
      </c>
      <c r="AP76" s="21">
        <v>65</v>
      </c>
      <c r="AQ76" s="21">
        <v>0</v>
      </c>
      <c r="AR76" s="21">
        <v>125</v>
      </c>
      <c r="AS76" s="21">
        <v>8.7103678976002095E-3</v>
      </c>
      <c r="AT76" s="21">
        <v>-6.7636983157763203E-2</v>
      </c>
      <c r="AU76" s="21">
        <v>0.128781141484138</v>
      </c>
      <c r="AV76" s="21">
        <v>75</v>
      </c>
      <c r="AW76" s="21">
        <v>0</v>
      </c>
      <c r="AX76" s="21">
        <v>175</v>
      </c>
      <c r="AY76" s="21">
        <v>4.8581065701965E-2</v>
      </c>
      <c r="AZ76" s="21">
        <v>-6.4094337875929303E-2</v>
      </c>
      <c r="BA76" s="21">
        <v>0.75796189354519705</v>
      </c>
      <c r="BD76" s="73">
        <v>75</v>
      </c>
      <c r="BE76" s="73">
        <v>175</v>
      </c>
      <c r="BF76" s="73">
        <v>6.3302823633413802E-2</v>
      </c>
      <c r="BG76" s="73">
        <v>-5.5581988989374199E-2</v>
      </c>
      <c r="BH76" s="73">
        <v>1.1389089304723401</v>
      </c>
      <c r="BI76" s="73"/>
      <c r="BJ76" s="73">
        <v>75</v>
      </c>
      <c r="BK76" s="73">
        <v>175</v>
      </c>
      <c r="BL76" s="73">
        <v>3.2006082501790802E-2</v>
      </c>
      <c r="BM76" s="73">
        <v>-6.9485160124867204E-2</v>
      </c>
      <c r="BN76" s="73">
        <v>0.460617525300002</v>
      </c>
      <c r="BO76" s="73"/>
      <c r="BP76" s="75">
        <v>75</v>
      </c>
      <c r="BQ76" s="22">
        <v>8.9313509568196295E-2</v>
      </c>
      <c r="BR76" s="22">
        <v>-7.8796709241946206E-2</v>
      </c>
      <c r="BS76" s="23">
        <v>1.1334675067959701</v>
      </c>
      <c r="BT76" s="75">
        <v>175</v>
      </c>
      <c r="BU76" s="73"/>
      <c r="BV76" s="73">
        <v>75</v>
      </c>
      <c r="BW76" s="73">
        <v>175</v>
      </c>
      <c r="BX76" s="73">
        <v>4.3017494965469298E-2</v>
      </c>
      <c r="BY76" s="73">
        <v>-7.5841813330912694E-2</v>
      </c>
      <c r="BZ76" s="73">
        <v>0.56720024319270401</v>
      </c>
      <c r="CB76" s="75">
        <v>75</v>
      </c>
      <c r="CC76" s="22">
        <v>4.9003811220063503E-2</v>
      </c>
      <c r="CD76" s="22">
        <v>-9.6403846680554295E-2</v>
      </c>
      <c r="CE76" s="23">
        <v>0.508318007085791</v>
      </c>
      <c r="CF76" s="75">
        <v>175</v>
      </c>
      <c r="CI76" s="73"/>
      <c r="CJ76" s="73">
        <v>75</v>
      </c>
      <c r="CK76" s="73">
        <v>175</v>
      </c>
      <c r="CL76" s="73">
        <v>6.9512433026690896E-3</v>
      </c>
      <c r="CM76" s="73">
        <v>-8.9236551871939795E-2</v>
      </c>
      <c r="CN76" s="73">
        <v>7.7896816459745902E-2</v>
      </c>
    </row>
    <row r="77" spans="1:98" x14ac:dyDescent="0.3">
      <c r="A77">
        <v>30</v>
      </c>
      <c r="B77">
        <v>0</v>
      </c>
      <c r="C77">
        <v>175</v>
      </c>
      <c r="D77" s="1">
        <v>6.9559877145123503E-2</v>
      </c>
      <c r="E77" s="1">
        <v>-3.1512626095947398E-2</v>
      </c>
      <c r="F77" s="2">
        <v>2.2073652933060002</v>
      </c>
      <c r="I77" s="7">
        <v>30</v>
      </c>
      <c r="J77" s="7">
        <v>0</v>
      </c>
      <c r="K77" s="7">
        <v>175</v>
      </c>
      <c r="L77" s="8">
        <v>-1.69909140276851E-3</v>
      </c>
      <c r="M77" s="8">
        <v>-0.15119635256431599</v>
      </c>
      <c r="N77" s="11">
        <v>-1.1237648091052601E-2</v>
      </c>
      <c r="O77" s="12"/>
      <c r="Q77" s="21">
        <v>60</v>
      </c>
      <c r="R77" s="21">
        <v>75</v>
      </c>
      <c r="S77" s="22">
        <v>0.106171169736787</v>
      </c>
      <c r="T77" s="22">
        <v>-9.6862510866478194E-2</v>
      </c>
      <c r="U77" s="23">
        <v>1.0961017713358701</v>
      </c>
      <c r="V77" s="21"/>
      <c r="W77" s="21">
        <v>60</v>
      </c>
      <c r="X77" s="21">
        <v>75</v>
      </c>
      <c r="Y77" s="22">
        <v>3.1891557251164201E-2</v>
      </c>
      <c r="Z77" s="22">
        <v>-0.10907325297038201</v>
      </c>
      <c r="AA77" s="23">
        <v>0.29238659692146401</v>
      </c>
      <c r="AB77" s="21"/>
      <c r="AC77" s="21">
        <v>60</v>
      </c>
      <c r="AD77" s="21">
        <v>75</v>
      </c>
      <c r="AE77" s="22">
        <v>0.136966172165772</v>
      </c>
      <c r="AF77" s="22">
        <v>-5.6285215798923399E-2</v>
      </c>
      <c r="AG77" s="23">
        <v>2.4334307015021102</v>
      </c>
      <c r="AJ77" s="21">
        <v>20</v>
      </c>
      <c r="AK77" s="21">
        <v>0</v>
      </c>
      <c r="AL77" s="21">
        <v>125</v>
      </c>
      <c r="AM77" s="21">
        <v>4.66546210850661E-2</v>
      </c>
      <c r="AN77" s="21">
        <v>-4.0063442400671098E-2</v>
      </c>
      <c r="AO77" s="21">
        <v>1.1645185308460699</v>
      </c>
      <c r="AP77" s="21">
        <v>90</v>
      </c>
      <c r="AQ77" s="21">
        <v>0</v>
      </c>
      <c r="AR77" s="21">
        <v>200</v>
      </c>
      <c r="AS77" s="21">
        <v>1.2124977687478E-2</v>
      </c>
      <c r="AT77" s="21">
        <v>-9.9729938651030803E-2</v>
      </c>
      <c r="AU77" s="21">
        <v>0.12157811236508401</v>
      </c>
      <c r="AV77" s="21">
        <v>75</v>
      </c>
      <c r="AW77" s="21">
        <v>0</v>
      </c>
      <c r="AX77" s="21">
        <v>200</v>
      </c>
      <c r="AY77" s="21">
        <v>5.5816411384931902E-2</v>
      </c>
      <c r="AZ77" s="21">
        <v>-8.8375147178697502E-2</v>
      </c>
      <c r="BA77" s="21">
        <v>0.63158493271948102</v>
      </c>
      <c r="BD77" s="73">
        <v>75</v>
      </c>
      <c r="BE77" s="73">
        <v>200</v>
      </c>
      <c r="BF77" s="73">
        <v>5.0837844753373898E-2</v>
      </c>
      <c r="BG77" s="73">
        <v>-7.9627205127715303E-2</v>
      </c>
      <c r="BH77" s="73">
        <v>0.63844818704655304</v>
      </c>
      <c r="BI77" s="73"/>
      <c r="BJ77" s="73">
        <v>75</v>
      </c>
      <c r="BK77" s="73">
        <v>200</v>
      </c>
      <c r="BL77" s="73">
        <v>3.5791238145774798E-2</v>
      </c>
      <c r="BM77" s="73">
        <v>-7.9559955472896807E-2</v>
      </c>
      <c r="BN77" s="73">
        <v>0.44986498462744401</v>
      </c>
      <c r="BO77" s="73"/>
      <c r="BP77" s="75">
        <v>75</v>
      </c>
      <c r="BQ77" s="22">
        <v>8.1153118623049803E-2</v>
      </c>
      <c r="BR77" s="22">
        <v>-9.1658666225394203E-2</v>
      </c>
      <c r="BS77" s="23">
        <v>0.88538402275557204</v>
      </c>
      <c r="BT77" s="75">
        <v>200</v>
      </c>
      <c r="BU77" s="73"/>
      <c r="BV77" s="73">
        <v>75</v>
      </c>
      <c r="BW77" s="73">
        <v>200</v>
      </c>
      <c r="BX77" s="73">
        <v>3.3005329305435802E-2</v>
      </c>
      <c r="BY77" s="73">
        <v>-8.1671413604925205E-2</v>
      </c>
      <c r="BZ77" s="73">
        <v>0.40412339946869102</v>
      </c>
      <c r="CB77" s="75">
        <v>75</v>
      </c>
      <c r="CC77" s="22">
        <v>5.0916070563788503E-2</v>
      </c>
      <c r="CD77" s="22">
        <v>-9.9389893804762694E-2</v>
      </c>
      <c r="CE77" s="23">
        <v>0.51228619545369303</v>
      </c>
      <c r="CF77" s="75">
        <v>200</v>
      </c>
      <c r="CI77" s="73"/>
      <c r="CJ77" s="73">
        <v>75</v>
      </c>
      <c r="CK77" s="73">
        <v>200</v>
      </c>
      <c r="CL77" s="73">
        <v>2.0034483522763699E-2</v>
      </c>
      <c r="CM77" s="73">
        <v>-9.3484999690897297E-2</v>
      </c>
      <c r="CN77" s="73">
        <v>0.21430693254539901</v>
      </c>
    </row>
    <row r="78" spans="1:98" x14ac:dyDescent="0.3">
      <c r="A78">
        <v>30</v>
      </c>
      <c r="B78">
        <v>0</v>
      </c>
      <c r="C78">
        <v>200</v>
      </c>
      <c r="D78" s="1">
        <v>5.4078932756281999E-2</v>
      </c>
      <c r="E78" s="1">
        <v>-3.9669258070727298E-2</v>
      </c>
      <c r="F78" s="2">
        <v>1.3632453790757399</v>
      </c>
      <c r="I78" s="5">
        <v>30</v>
      </c>
      <c r="J78" s="5">
        <v>0</v>
      </c>
      <c r="K78" s="5">
        <v>200</v>
      </c>
      <c r="L78" s="6">
        <v>-4.2166598088845897E-3</v>
      </c>
      <c r="M78" s="6">
        <v>-0.15478221045836901</v>
      </c>
      <c r="N78" s="13">
        <v>-2.7242535149210299E-2</v>
      </c>
      <c r="O78" s="10"/>
      <c r="Q78" s="21">
        <v>60</v>
      </c>
      <c r="R78" s="21">
        <v>100</v>
      </c>
      <c r="S78" s="22">
        <v>9.2672282984705506E-2</v>
      </c>
      <c r="T78" s="22">
        <v>-7.2685084358714597E-2</v>
      </c>
      <c r="U78" s="23">
        <v>1.2749834963023501</v>
      </c>
      <c r="V78" s="21"/>
      <c r="W78" s="21">
        <v>60</v>
      </c>
      <c r="X78" s="21">
        <v>100</v>
      </c>
      <c r="Y78" s="22">
        <v>3.63515310121207E-2</v>
      </c>
      <c r="Z78" s="22">
        <v>-7.6604745263932197E-2</v>
      </c>
      <c r="AA78" s="23">
        <v>0.47453367133949698</v>
      </c>
      <c r="AB78" s="21"/>
      <c r="AC78" s="21">
        <v>60</v>
      </c>
      <c r="AD78" s="21">
        <v>100</v>
      </c>
      <c r="AE78" s="22">
        <v>0.12788937371717299</v>
      </c>
      <c r="AF78" s="22">
        <v>-5.6670491990770601E-2</v>
      </c>
      <c r="AG78" s="23">
        <v>2.25671895945427</v>
      </c>
      <c r="AJ78" s="21">
        <v>35</v>
      </c>
      <c r="AK78" s="21">
        <v>0</v>
      </c>
      <c r="AL78" s="21">
        <v>150</v>
      </c>
      <c r="AM78" s="21">
        <v>6.0192878052049398E-2</v>
      </c>
      <c r="AN78" s="21">
        <v>-5.2031309533408399E-2</v>
      </c>
      <c r="AO78" s="21">
        <v>1.1568587950568601</v>
      </c>
      <c r="AP78" s="21">
        <v>90</v>
      </c>
      <c r="AQ78" s="21">
        <v>0</v>
      </c>
      <c r="AR78" s="21">
        <v>175</v>
      </c>
      <c r="AS78" s="21">
        <v>1.15231152513537E-2</v>
      </c>
      <c r="AT78" s="21">
        <v>-9.7628189493064399E-2</v>
      </c>
      <c r="AU78" s="21">
        <v>0.118030615042516</v>
      </c>
      <c r="AV78" s="21">
        <v>80</v>
      </c>
      <c r="AW78" s="21">
        <v>0</v>
      </c>
      <c r="AX78" s="21">
        <v>175</v>
      </c>
      <c r="AY78" s="21">
        <v>5.6113147027848399E-2</v>
      </c>
      <c r="AZ78" s="21">
        <v>-4.9914082720204998E-2</v>
      </c>
      <c r="BA78" s="21">
        <v>1.12419469556101</v>
      </c>
      <c r="BD78" s="73">
        <v>80</v>
      </c>
      <c r="BE78" s="73">
        <v>100</v>
      </c>
      <c r="BF78" s="73">
        <v>6.5451331662048903E-2</v>
      </c>
      <c r="BG78" s="73">
        <v>-9.1413809469299001E-2</v>
      </c>
      <c r="BH78" s="73">
        <v>0.715989542958829</v>
      </c>
      <c r="BI78" s="73"/>
      <c r="BJ78" s="73">
        <v>80</v>
      </c>
      <c r="BK78" s="73">
        <v>100</v>
      </c>
      <c r="BL78" s="73">
        <v>4.3037759046901797E-2</v>
      </c>
      <c r="BM78" s="73">
        <v>-8.4032224430215005E-2</v>
      </c>
      <c r="BN78" s="73">
        <v>0.512157798258008</v>
      </c>
      <c r="BO78" s="73"/>
      <c r="BP78" s="75">
        <v>80</v>
      </c>
      <c r="BQ78" s="22">
        <v>0.100344950590586</v>
      </c>
      <c r="BR78" s="22">
        <v>-4.6806938342268199E-2</v>
      </c>
      <c r="BS78" s="23">
        <v>2.1438050456714302</v>
      </c>
      <c r="BT78" s="75">
        <v>100</v>
      </c>
      <c r="BU78" s="73"/>
      <c r="BV78" s="73">
        <v>80</v>
      </c>
      <c r="BW78" s="73">
        <v>100</v>
      </c>
      <c r="BX78" s="73">
        <v>4.90169428118825E-2</v>
      </c>
      <c r="BY78" s="73">
        <v>-0.10200173948930499</v>
      </c>
      <c r="BZ78" s="73">
        <v>0.48055006764881603</v>
      </c>
      <c r="CB78" s="75">
        <v>80</v>
      </c>
      <c r="CC78" s="22">
        <v>4.9547905967610502E-2</v>
      </c>
      <c r="CD78" s="22">
        <v>-6.4093739299366098E-2</v>
      </c>
      <c r="CE78" s="23">
        <v>0.773053757032094</v>
      </c>
      <c r="CF78" s="75">
        <v>100</v>
      </c>
      <c r="CI78" s="73"/>
      <c r="CJ78" s="73">
        <v>80</v>
      </c>
      <c r="CK78" s="73">
        <v>100</v>
      </c>
      <c r="CL78" s="73">
        <v>6.3064372791020603E-4</v>
      </c>
      <c r="CM78" s="73">
        <v>-0.13148147185922199</v>
      </c>
      <c r="CN78" s="73">
        <v>4.7964456055484203E-3</v>
      </c>
    </row>
    <row r="79" spans="1:98" x14ac:dyDescent="0.3">
      <c r="A79">
        <v>30</v>
      </c>
      <c r="B79">
        <v>1</v>
      </c>
      <c r="C79">
        <v>100</v>
      </c>
      <c r="D79" s="1">
        <v>7.4723430254915505E-4</v>
      </c>
      <c r="E79" s="1">
        <v>-7.1007327210124899E-2</v>
      </c>
      <c r="F79" s="2">
        <v>1.05233407861971E-2</v>
      </c>
      <c r="I79" s="7">
        <v>30</v>
      </c>
      <c r="J79" s="7">
        <v>1</v>
      </c>
      <c r="K79" s="7">
        <v>100</v>
      </c>
      <c r="L79" s="8">
        <v>-5.6753855295849698E-2</v>
      </c>
      <c r="M79" s="8">
        <v>-0.242170055643469</v>
      </c>
      <c r="N79" s="11">
        <v>-0.23435537950821</v>
      </c>
      <c r="O79" s="12"/>
      <c r="Q79" s="21">
        <v>60</v>
      </c>
      <c r="R79" s="21">
        <v>125</v>
      </c>
      <c r="S79" s="22">
        <v>7.7084155123804995E-2</v>
      </c>
      <c r="T79" s="22">
        <v>-4.7840080794650602E-2</v>
      </c>
      <c r="U79" s="23">
        <v>1.6112881467462801</v>
      </c>
      <c r="V79" s="21"/>
      <c r="W79" s="21">
        <v>60</v>
      </c>
      <c r="X79" s="21">
        <v>125</v>
      </c>
      <c r="Y79" s="22">
        <v>6.00745063310201E-2</v>
      </c>
      <c r="Z79" s="22">
        <v>-5.4356224630423201E-2</v>
      </c>
      <c r="AA79" s="23">
        <v>1.10520012637883</v>
      </c>
      <c r="AB79" s="21"/>
      <c r="AC79" s="21">
        <v>60</v>
      </c>
      <c r="AD79" s="21">
        <v>125</v>
      </c>
      <c r="AE79" s="22">
        <v>0.132719763984151</v>
      </c>
      <c r="AF79" s="22">
        <v>-5.6770506432628397E-2</v>
      </c>
      <c r="AG79" s="23">
        <v>2.3378294879517001</v>
      </c>
      <c r="AJ79" s="21">
        <v>60</v>
      </c>
      <c r="AK79" s="21">
        <v>0</v>
      </c>
      <c r="AL79" s="21">
        <v>125</v>
      </c>
      <c r="AM79" s="21">
        <v>5.9338847844429402E-2</v>
      </c>
      <c r="AN79" s="21">
        <v>-5.1986804475280701E-2</v>
      </c>
      <c r="AO79" s="21">
        <v>1.14142133649789</v>
      </c>
      <c r="AP79" s="21">
        <v>30</v>
      </c>
      <c r="AQ79" s="21">
        <v>0</v>
      </c>
      <c r="AR79" s="21">
        <v>150</v>
      </c>
      <c r="AS79" s="21">
        <v>9.7931023644924706E-3</v>
      </c>
      <c r="AT79" s="21">
        <v>-8.3152603384973198E-2</v>
      </c>
      <c r="AU79" s="21">
        <v>0.11777264891097999</v>
      </c>
      <c r="AV79" s="21">
        <v>80</v>
      </c>
      <c r="AW79" s="21">
        <v>0</v>
      </c>
      <c r="AX79" s="21">
        <v>125</v>
      </c>
      <c r="AY79" s="21">
        <v>5.1646660070253397E-2</v>
      </c>
      <c r="AZ79" s="21">
        <v>-4.7445351110272399E-2</v>
      </c>
      <c r="BA79" s="21">
        <v>1.0885504872798999</v>
      </c>
      <c r="BD79" s="73">
        <v>80</v>
      </c>
      <c r="BE79" s="73">
        <v>125</v>
      </c>
      <c r="BF79" s="73">
        <v>6.2442658969364198E-2</v>
      </c>
      <c r="BG79" s="73">
        <v>-5.2677565241685403E-2</v>
      </c>
      <c r="BH79" s="73">
        <v>1.1853748115137099</v>
      </c>
      <c r="BI79" s="73"/>
      <c r="BJ79" s="73">
        <v>80</v>
      </c>
      <c r="BK79" s="73">
        <v>125</v>
      </c>
      <c r="BL79" s="73">
        <v>3.4289863121510798E-2</v>
      </c>
      <c r="BM79" s="73">
        <v>-6.2130668969203398E-2</v>
      </c>
      <c r="BN79" s="73">
        <v>0.55189914562979203</v>
      </c>
      <c r="BO79" s="73"/>
      <c r="BP79" s="75">
        <v>80</v>
      </c>
      <c r="BQ79" s="22">
        <v>9.0411685015339305E-2</v>
      </c>
      <c r="BR79" s="22">
        <v>-5.2736918917432103E-2</v>
      </c>
      <c r="BS79" s="23">
        <v>1.71439073179252</v>
      </c>
      <c r="BT79" s="75">
        <v>125</v>
      </c>
      <c r="BU79" s="73"/>
      <c r="BV79" s="73">
        <v>80</v>
      </c>
      <c r="BW79" s="73">
        <v>125</v>
      </c>
      <c r="BX79" s="73">
        <v>3.71307313194809E-2</v>
      </c>
      <c r="BY79" s="73">
        <v>-9.7407088434215403E-2</v>
      </c>
      <c r="BZ79" s="73">
        <v>0.381191265608533</v>
      </c>
      <c r="CB79" s="75">
        <v>80</v>
      </c>
      <c r="CC79" s="22">
        <v>4.1933154504000501E-2</v>
      </c>
      <c r="CD79" s="22">
        <v>-7.8899190826474397E-2</v>
      </c>
      <c r="CE79" s="23">
        <v>0.53147762435517798</v>
      </c>
      <c r="CF79" s="75">
        <v>125</v>
      </c>
      <c r="CI79" s="73"/>
      <c r="CJ79" s="73">
        <v>80</v>
      </c>
      <c r="CK79" s="73">
        <v>125</v>
      </c>
      <c r="CL79" s="73">
        <v>5.4677263648673802E-3</v>
      </c>
      <c r="CM79" s="73">
        <v>-9.5619375048835303E-2</v>
      </c>
      <c r="CN79" s="73">
        <v>5.7182201432239697E-2</v>
      </c>
    </row>
    <row r="80" spans="1:98" x14ac:dyDescent="0.3">
      <c r="A80">
        <v>30</v>
      </c>
      <c r="B80">
        <v>1</v>
      </c>
      <c r="C80">
        <v>125</v>
      </c>
      <c r="D80" s="1">
        <v>5.7233329211063598E-3</v>
      </c>
      <c r="E80" s="1">
        <v>-5.60291394091465E-2</v>
      </c>
      <c r="F80" s="2">
        <v>0.102149220592384</v>
      </c>
      <c r="I80" s="5">
        <v>30</v>
      </c>
      <c r="J80" s="5">
        <v>1</v>
      </c>
      <c r="K80" s="5">
        <v>125</v>
      </c>
      <c r="L80" s="6">
        <v>-4.0477379744741603E-2</v>
      </c>
      <c r="M80" s="6">
        <v>-0.187840003394386</v>
      </c>
      <c r="N80" s="13">
        <v>-0.21548860207245499</v>
      </c>
      <c r="O80" s="10"/>
      <c r="Q80" s="21">
        <v>60</v>
      </c>
      <c r="R80" s="21">
        <v>150</v>
      </c>
      <c r="S80" s="22">
        <v>7.6744180921923602E-2</v>
      </c>
      <c r="T80" s="22">
        <v>-6.7277098513450498E-2</v>
      </c>
      <c r="U80" s="23">
        <v>1.1407177571217599</v>
      </c>
      <c r="V80" s="21"/>
      <c r="W80" s="21">
        <v>60</v>
      </c>
      <c r="X80" s="21">
        <v>150</v>
      </c>
      <c r="Y80" s="22">
        <v>5.9179762007577401E-2</v>
      </c>
      <c r="Z80" s="22">
        <v>-5.7753143628948303E-2</v>
      </c>
      <c r="AA80" s="23">
        <v>1.0247020038908099</v>
      </c>
      <c r="AB80" s="21"/>
      <c r="AC80" s="21">
        <v>60</v>
      </c>
      <c r="AD80" s="21">
        <v>150</v>
      </c>
      <c r="AE80" s="22">
        <v>0.131654168992767</v>
      </c>
      <c r="AF80" s="22">
        <v>-6.10070910810315E-2</v>
      </c>
      <c r="AG80" s="23">
        <v>2.1580142022818301</v>
      </c>
      <c r="AJ80" s="21">
        <v>35</v>
      </c>
      <c r="AK80" s="21">
        <v>0</v>
      </c>
      <c r="AL80" s="21">
        <v>100</v>
      </c>
      <c r="AM80" s="21">
        <v>5.9092110995349098E-2</v>
      </c>
      <c r="AN80" s="21">
        <v>-5.5977291716027999E-2</v>
      </c>
      <c r="AO80" s="21">
        <v>1.0556443369058</v>
      </c>
      <c r="AP80" s="21">
        <v>80</v>
      </c>
      <c r="AQ80" s="21">
        <v>0</v>
      </c>
      <c r="AR80" s="21">
        <v>125</v>
      </c>
      <c r="AS80" s="21">
        <v>9.1363297195018994E-3</v>
      </c>
      <c r="AT80" s="21">
        <v>-7.7577720743878101E-2</v>
      </c>
      <c r="AU80" s="21">
        <v>0.117770019947677</v>
      </c>
      <c r="AV80" s="21">
        <v>80</v>
      </c>
      <c r="AW80" s="21">
        <v>0</v>
      </c>
      <c r="AX80" s="21">
        <v>100</v>
      </c>
      <c r="AY80" s="21">
        <v>6.0739031300036703E-2</v>
      </c>
      <c r="AZ80" s="21">
        <v>-6.0627834222819199E-2</v>
      </c>
      <c r="BA80" s="21">
        <v>1.0018340928493099</v>
      </c>
      <c r="BD80" s="73">
        <v>80</v>
      </c>
      <c r="BE80" s="73">
        <v>150</v>
      </c>
      <c r="BF80" s="73">
        <v>4.6172618526015202E-2</v>
      </c>
      <c r="BG80" s="73">
        <v>-6.55831950604812E-2</v>
      </c>
      <c r="BH80" s="73">
        <v>0.70403124586160404</v>
      </c>
      <c r="BI80" s="73"/>
      <c r="BJ80" s="73">
        <v>80</v>
      </c>
      <c r="BK80" s="73">
        <v>150</v>
      </c>
      <c r="BL80" s="73">
        <v>2.96225725099039E-2</v>
      </c>
      <c r="BM80" s="73">
        <v>-6.9884082467883593E-2</v>
      </c>
      <c r="BN80" s="73">
        <v>0.423881540170717</v>
      </c>
      <c r="BO80" s="73"/>
      <c r="BP80" s="75">
        <v>80</v>
      </c>
      <c r="BQ80" s="22">
        <v>7.1594234256174394E-2</v>
      </c>
      <c r="BR80" s="22">
        <v>-7.2229296483547895E-2</v>
      </c>
      <c r="BS80" s="23">
        <v>0.991207691916006</v>
      </c>
      <c r="BT80" s="75">
        <v>150</v>
      </c>
      <c r="BU80" s="73"/>
      <c r="BV80" s="73">
        <v>80</v>
      </c>
      <c r="BW80" s="73">
        <v>150</v>
      </c>
      <c r="BX80" s="73">
        <v>3.12729770022111E-2</v>
      </c>
      <c r="BY80" s="73">
        <v>-8.1960866449387701E-2</v>
      </c>
      <c r="BZ80" s="73">
        <v>0.381559863346768</v>
      </c>
      <c r="CB80" s="75">
        <v>80</v>
      </c>
      <c r="CC80" s="22">
        <v>3.8693695001475702E-2</v>
      </c>
      <c r="CD80" s="22">
        <v>-8.1781221997278497E-2</v>
      </c>
      <c r="CE80" s="23">
        <v>0.47313666947607202</v>
      </c>
      <c r="CF80" s="75">
        <v>150</v>
      </c>
      <c r="CI80" s="73"/>
      <c r="CJ80" s="73">
        <v>80</v>
      </c>
      <c r="CK80" s="73">
        <v>150</v>
      </c>
      <c r="CL80" s="73">
        <v>8.2746197485413508E-3</v>
      </c>
      <c r="CM80" s="73">
        <v>-7.2604062327105104E-2</v>
      </c>
      <c r="CN80" s="73">
        <v>0.11396910149822501</v>
      </c>
    </row>
    <row r="81" spans="1:92" x14ac:dyDescent="0.3">
      <c r="A81">
        <v>30</v>
      </c>
      <c r="B81">
        <v>1</v>
      </c>
      <c r="C81">
        <v>150</v>
      </c>
      <c r="D81" s="1">
        <v>-1.5709789187366E-3</v>
      </c>
      <c r="E81" s="1">
        <v>-7.3525951498472394E-2</v>
      </c>
      <c r="F81" s="2">
        <v>-2.1366318785677199E-2</v>
      </c>
      <c r="I81" s="7">
        <v>30</v>
      </c>
      <c r="J81" s="7">
        <v>1</v>
      </c>
      <c r="K81" s="7">
        <v>150</v>
      </c>
      <c r="L81" s="8">
        <v>-2.9858523892066599E-2</v>
      </c>
      <c r="M81" s="8">
        <v>-0.15836263466193901</v>
      </c>
      <c r="N81" s="11">
        <v>-0.18854525851888099</v>
      </c>
      <c r="O81" s="12"/>
      <c r="Q81" s="21">
        <v>60</v>
      </c>
      <c r="R81" s="21">
        <v>175</v>
      </c>
      <c r="S81" s="22">
        <v>7.8622687433012206E-2</v>
      </c>
      <c r="T81" s="22">
        <v>-5.8116750582579403E-2</v>
      </c>
      <c r="U81" s="23">
        <v>1.3528403884400799</v>
      </c>
      <c r="V81" s="21"/>
      <c r="W81" s="21">
        <v>60</v>
      </c>
      <c r="X81" s="21">
        <v>175</v>
      </c>
      <c r="Y81" s="22">
        <v>7.3789815189450894E-2</v>
      </c>
      <c r="Z81" s="22">
        <v>-5.8696219229536703E-2</v>
      </c>
      <c r="AA81" s="23">
        <v>1.25714766910095</v>
      </c>
      <c r="AB81" s="21"/>
      <c r="AC81" s="21">
        <v>60</v>
      </c>
      <c r="AD81" s="21">
        <v>175</v>
      </c>
      <c r="AE81" s="22">
        <v>0.144733826024812</v>
      </c>
      <c r="AF81" s="22">
        <v>-6.5645640643721997E-2</v>
      </c>
      <c r="AG81" s="23">
        <v>2.2047743704768501</v>
      </c>
      <c r="AJ81" s="21">
        <v>60</v>
      </c>
      <c r="AK81" s="21">
        <v>0</v>
      </c>
      <c r="AL81" s="21">
        <v>175</v>
      </c>
      <c r="AM81" s="21">
        <v>5.1370357242983201E-2</v>
      </c>
      <c r="AN81" s="21">
        <v>-5.0076774964049803E-2</v>
      </c>
      <c r="AO81" s="21">
        <v>1.0258319805910401</v>
      </c>
      <c r="AP81" s="21">
        <v>55</v>
      </c>
      <c r="AQ81" s="21">
        <v>0</v>
      </c>
      <c r="AR81" s="21">
        <v>100</v>
      </c>
      <c r="AS81" s="21">
        <v>7.20185930866841E-3</v>
      </c>
      <c r="AT81" s="21">
        <v>-6.4851851221444795E-2</v>
      </c>
      <c r="AU81" s="21">
        <v>0.111050944160047</v>
      </c>
      <c r="AV81" s="21">
        <v>80</v>
      </c>
      <c r="AW81" s="21">
        <v>0</v>
      </c>
      <c r="AX81" s="21">
        <v>150</v>
      </c>
      <c r="AY81" s="21">
        <v>4.7350525591114002E-2</v>
      </c>
      <c r="AZ81" s="21">
        <v>-4.8183954021874899E-2</v>
      </c>
      <c r="BA81" s="21">
        <v>0.98270319554135099</v>
      </c>
      <c r="BD81" s="73">
        <v>80</v>
      </c>
      <c r="BE81" s="73">
        <v>175</v>
      </c>
      <c r="BF81" s="73">
        <v>3.8914660299562198E-2</v>
      </c>
      <c r="BG81" s="73">
        <v>-7.7429442503697501E-2</v>
      </c>
      <c r="BH81" s="73">
        <v>0.50258220957362398</v>
      </c>
      <c r="BI81" s="73"/>
      <c r="BJ81" s="73">
        <v>80</v>
      </c>
      <c r="BK81" s="73">
        <v>175</v>
      </c>
      <c r="BL81" s="73">
        <v>3.22687558450604E-2</v>
      </c>
      <c r="BM81" s="73">
        <v>-6.3073272230151398E-2</v>
      </c>
      <c r="BN81" s="73">
        <v>0.51160744803778602</v>
      </c>
      <c r="BO81" s="73"/>
      <c r="BP81" s="75">
        <v>80</v>
      </c>
      <c r="BQ81" s="22">
        <v>6.72911854645106E-2</v>
      </c>
      <c r="BR81" s="22">
        <v>-6.6192479653605293E-2</v>
      </c>
      <c r="BS81" s="23">
        <v>1.0165986501284501</v>
      </c>
      <c r="BT81" s="75">
        <v>175</v>
      </c>
      <c r="BU81" s="73"/>
      <c r="BV81" s="73">
        <v>80</v>
      </c>
      <c r="BW81" s="73">
        <v>175</v>
      </c>
      <c r="BX81" s="73">
        <v>2.04029382066734E-2</v>
      </c>
      <c r="BY81" s="73">
        <v>-7.7294804592815403E-2</v>
      </c>
      <c r="BZ81" s="73">
        <v>0.26396260801945098</v>
      </c>
      <c r="CB81" s="75">
        <v>80</v>
      </c>
      <c r="CC81" s="22">
        <v>3.2000607774570602E-2</v>
      </c>
      <c r="CD81" s="22">
        <v>-0.10462388547029999</v>
      </c>
      <c r="CE81" s="23">
        <v>0.305863308657703</v>
      </c>
      <c r="CF81" s="75">
        <v>175</v>
      </c>
      <c r="CI81" s="73"/>
      <c r="CJ81" s="73">
        <v>80</v>
      </c>
      <c r="CK81" s="73">
        <v>175</v>
      </c>
      <c r="CL81" s="73">
        <v>1.2448111685692599E-2</v>
      </c>
      <c r="CM81" s="73">
        <v>-7.2559524452461499E-2</v>
      </c>
      <c r="CN81" s="73">
        <v>0.17155723910302401</v>
      </c>
    </row>
    <row r="82" spans="1:92" x14ac:dyDescent="0.3">
      <c r="A82">
        <v>30</v>
      </c>
      <c r="B82">
        <v>1</v>
      </c>
      <c r="C82">
        <v>175</v>
      </c>
      <c r="D82" s="1">
        <v>-2.0830344311772199E-3</v>
      </c>
      <c r="E82" s="1">
        <v>-6.4964271185920394E-2</v>
      </c>
      <c r="F82" s="2">
        <v>-3.2064308475282001E-2</v>
      </c>
      <c r="I82" s="5">
        <v>30</v>
      </c>
      <c r="J82" s="5">
        <v>1</v>
      </c>
      <c r="K82" s="5">
        <v>175</v>
      </c>
      <c r="L82" s="6">
        <v>-8.8708493204093803E-4</v>
      </c>
      <c r="M82" s="6">
        <v>-6.4857485886684302E-2</v>
      </c>
      <c r="N82" s="13">
        <v>-1.3677448638555099E-2</v>
      </c>
      <c r="O82" s="10"/>
      <c r="Q82" s="21">
        <v>60</v>
      </c>
      <c r="R82" s="21">
        <v>200</v>
      </c>
      <c r="S82" s="22">
        <v>9.6182766958100199E-2</v>
      </c>
      <c r="T82" s="22">
        <v>-4.8953523186430703E-2</v>
      </c>
      <c r="U82" s="23">
        <v>1.96477721515171</v>
      </c>
      <c r="V82" s="21"/>
      <c r="W82" s="21">
        <v>60</v>
      </c>
      <c r="X82" s="21">
        <v>200</v>
      </c>
      <c r="Y82" s="22">
        <v>8.5035480661108803E-2</v>
      </c>
      <c r="Z82" s="22">
        <v>-5.8940224330352203E-2</v>
      </c>
      <c r="AA82" s="23">
        <v>1.44274104191555</v>
      </c>
      <c r="AB82" s="21"/>
      <c r="AC82" s="21">
        <v>60</v>
      </c>
      <c r="AD82" s="21">
        <v>200</v>
      </c>
      <c r="AE82" s="22">
        <v>0.16758324473720601</v>
      </c>
      <c r="AF82" s="22">
        <v>-5.3246615541749698E-2</v>
      </c>
      <c r="AG82" s="23">
        <v>3.14730322354117</v>
      </c>
      <c r="AJ82" s="21">
        <v>90</v>
      </c>
      <c r="AK82" s="21">
        <v>0</v>
      </c>
      <c r="AL82" s="21">
        <v>100</v>
      </c>
      <c r="AM82" s="21">
        <v>4.7751826196001303E-2</v>
      </c>
      <c r="AN82" s="21">
        <v>-5.0891623085928997E-2</v>
      </c>
      <c r="AO82" s="21">
        <v>0.938304249313757</v>
      </c>
      <c r="AP82" s="21">
        <v>85</v>
      </c>
      <c r="AQ82" s="21">
        <v>0</v>
      </c>
      <c r="AR82" s="21">
        <v>175</v>
      </c>
      <c r="AS82" s="21">
        <v>1.23835040666012E-2</v>
      </c>
      <c r="AT82" s="21">
        <v>-0.11191953900948801</v>
      </c>
      <c r="AU82" s="21">
        <v>0.110646489220719</v>
      </c>
      <c r="AV82" s="21">
        <v>80</v>
      </c>
      <c r="AW82" s="21">
        <v>0</v>
      </c>
      <c r="AX82" s="21">
        <v>200</v>
      </c>
      <c r="AY82" s="21">
        <v>4.77850117051839E-2</v>
      </c>
      <c r="AZ82" s="21">
        <v>-5.5481695678139403E-2</v>
      </c>
      <c r="BA82" s="21">
        <v>0.86127525702160301</v>
      </c>
      <c r="BD82" s="73">
        <v>80</v>
      </c>
      <c r="BE82" s="73">
        <v>200</v>
      </c>
      <c r="BF82" s="73">
        <v>3.1847189055319199E-2</v>
      </c>
      <c r="BG82" s="73">
        <v>-5.9832140660575697E-2</v>
      </c>
      <c r="BH82" s="73">
        <v>0.53227560812150299</v>
      </c>
      <c r="BI82" s="73"/>
      <c r="BJ82" s="73">
        <v>80</v>
      </c>
      <c r="BK82" s="73">
        <v>200</v>
      </c>
      <c r="BL82" s="73">
        <v>2.77246037425419E-2</v>
      </c>
      <c r="BM82" s="73">
        <v>-7.9303568634799801E-2</v>
      </c>
      <c r="BN82" s="73">
        <v>0.34960096020667403</v>
      </c>
      <c r="BO82" s="73"/>
      <c r="BP82" s="75">
        <v>80</v>
      </c>
      <c r="BQ82" s="22">
        <v>5.6772142128103699E-2</v>
      </c>
      <c r="BR82" s="22">
        <v>-8.9657600832842202E-2</v>
      </c>
      <c r="BS82" s="23">
        <v>0.63321058784463602</v>
      </c>
      <c r="BT82" s="75">
        <v>200</v>
      </c>
      <c r="BU82" s="73"/>
      <c r="BV82" s="73">
        <v>80</v>
      </c>
      <c r="BW82" s="73">
        <v>200</v>
      </c>
      <c r="BX82" s="73">
        <v>6.3432102476017596E-3</v>
      </c>
      <c r="BY82" s="73">
        <v>-7.0250827675214594E-2</v>
      </c>
      <c r="BZ82" s="73">
        <v>9.0293743967371401E-2</v>
      </c>
      <c r="CB82" s="75">
        <v>80</v>
      </c>
      <c r="CC82" s="22">
        <v>2.07557163725192E-2</v>
      </c>
      <c r="CD82" s="22">
        <v>-0.117897292537594</v>
      </c>
      <c r="CE82" s="23">
        <v>0.17604913502064301</v>
      </c>
      <c r="CF82" s="75">
        <v>200</v>
      </c>
      <c r="CI82" s="73"/>
      <c r="CJ82" s="73">
        <v>80</v>
      </c>
      <c r="CK82" s="73">
        <v>200</v>
      </c>
      <c r="CL82" s="73">
        <v>1.4733434025954201E-2</v>
      </c>
      <c r="CM82" s="73">
        <v>-8.7414345505428204E-2</v>
      </c>
      <c r="CN82" s="73">
        <v>0.168547095339623</v>
      </c>
    </row>
    <row r="83" spans="1:92" x14ac:dyDescent="0.3">
      <c r="A83">
        <v>30</v>
      </c>
      <c r="B83">
        <v>1</v>
      </c>
      <c r="C83">
        <v>200</v>
      </c>
      <c r="D83" s="1">
        <v>-5.6817566729118101E-3</v>
      </c>
      <c r="E83" s="1">
        <v>-7.3046097162927995E-2</v>
      </c>
      <c r="F83" s="2">
        <v>-7.7783165611692406E-2</v>
      </c>
      <c r="I83" s="7">
        <v>30</v>
      </c>
      <c r="J83" s="7">
        <v>1</v>
      </c>
      <c r="K83" s="7">
        <v>200</v>
      </c>
      <c r="L83" s="8">
        <v>-2.5578730797719301E-4</v>
      </c>
      <c r="M83" s="8">
        <v>-7.8266027003652996E-2</v>
      </c>
      <c r="N83" s="11">
        <v>-3.26817800480986E-3</v>
      </c>
      <c r="O83" s="12"/>
      <c r="Q83" s="21">
        <v>65</v>
      </c>
      <c r="R83" s="21">
        <v>50</v>
      </c>
      <c r="S83" s="22">
        <v>0.111390893140141</v>
      </c>
      <c r="T83" s="22">
        <v>-0.133925575016594</v>
      </c>
      <c r="U83" s="23">
        <v>0.83173727741201497</v>
      </c>
      <c r="V83" s="21"/>
      <c r="W83" s="21">
        <v>65</v>
      </c>
      <c r="X83" s="21">
        <v>50</v>
      </c>
      <c r="Y83" s="22">
        <v>2.4207653122211999E-3</v>
      </c>
      <c r="Z83" s="22">
        <v>-0.167907309727376</v>
      </c>
      <c r="AA83" s="23">
        <v>1.44172717444623E-2</v>
      </c>
      <c r="AB83" s="21"/>
      <c r="AC83" s="21">
        <v>65</v>
      </c>
      <c r="AD83" s="21">
        <v>50</v>
      </c>
      <c r="AE83" s="22">
        <v>0.122164378743934</v>
      </c>
      <c r="AF83" s="22">
        <v>-5.1055119898457402E-2</v>
      </c>
      <c r="AG83" s="23">
        <v>2.3927938860373898</v>
      </c>
      <c r="AJ83" s="21">
        <v>80</v>
      </c>
      <c r="AK83" s="21">
        <v>0</v>
      </c>
      <c r="AL83" s="21">
        <v>150</v>
      </c>
      <c r="AM83" s="21">
        <v>3.5568888950986997E-2</v>
      </c>
      <c r="AN83" s="21">
        <v>-3.8667520729553199E-2</v>
      </c>
      <c r="AO83" s="21">
        <v>0.91986474125821105</v>
      </c>
      <c r="AP83" s="21">
        <v>15</v>
      </c>
      <c r="AQ83" s="21">
        <v>0</v>
      </c>
      <c r="AR83" s="21">
        <v>150</v>
      </c>
      <c r="AS83" s="21">
        <v>9.3632689655430892E-3</v>
      </c>
      <c r="AT83" s="21">
        <v>-8.75464983364692E-2</v>
      </c>
      <c r="AU83" s="21">
        <v>0.10695195288744699</v>
      </c>
      <c r="AV83" s="21">
        <v>85</v>
      </c>
      <c r="AW83" s="21">
        <v>0</v>
      </c>
      <c r="AX83" s="21">
        <v>100</v>
      </c>
      <c r="AY83" s="21">
        <v>6.7817577458209405E-2</v>
      </c>
      <c r="AZ83" s="21">
        <v>-5.4681303523190998E-2</v>
      </c>
      <c r="BA83" s="21">
        <v>1.24023337207839</v>
      </c>
      <c r="BD83" s="73">
        <v>85</v>
      </c>
      <c r="BE83" s="73">
        <v>100</v>
      </c>
      <c r="BF83" s="73">
        <v>7.5420897863218594E-2</v>
      </c>
      <c r="BG83" s="73">
        <v>-7.47703943814155E-2</v>
      </c>
      <c r="BH83" s="73">
        <v>1.00870001405215</v>
      </c>
      <c r="BI83" s="73"/>
      <c r="BJ83" s="73">
        <v>85</v>
      </c>
      <c r="BK83" s="73">
        <v>100</v>
      </c>
      <c r="BL83" s="73">
        <v>2.6688016916205499E-2</v>
      </c>
      <c r="BM83" s="73">
        <v>-7.5049618358298903E-2</v>
      </c>
      <c r="BN83" s="73">
        <v>0.35560496508846501</v>
      </c>
      <c r="BO83" s="73"/>
      <c r="BP83" s="75">
        <v>85</v>
      </c>
      <c r="BQ83" s="22">
        <v>9.6234956167698699E-2</v>
      </c>
      <c r="BR83" s="22">
        <v>-5.2767718572167603E-2</v>
      </c>
      <c r="BS83" s="23">
        <v>1.8237467673741301</v>
      </c>
      <c r="BT83" s="75">
        <v>100</v>
      </c>
      <c r="BU83" s="73"/>
      <c r="BV83" s="73">
        <v>85</v>
      </c>
      <c r="BW83" s="73">
        <v>100</v>
      </c>
      <c r="BX83" s="73">
        <v>4.9551865923400697E-2</v>
      </c>
      <c r="BY83" s="73">
        <v>-9.0344732338127495E-2</v>
      </c>
      <c r="BZ83" s="73">
        <v>0.54847543006653698</v>
      </c>
      <c r="CB83" s="75">
        <v>85</v>
      </c>
      <c r="CC83" s="22">
        <v>5.23983242872893E-2</v>
      </c>
      <c r="CD83" s="22">
        <v>-6.0139023029940203E-2</v>
      </c>
      <c r="CE83" s="23">
        <v>0.87128658976057505</v>
      </c>
      <c r="CF83" s="75">
        <v>100</v>
      </c>
      <c r="CI83" s="73"/>
      <c r="CJ83" s="73">
        <v>85</v>
      </c>
      <c r="CK83" s="73">
        <v>100</v>
      </c>
      <c r="CL83" s="73">
        <v>3.3837164015898102E-3</v>
      </c>
      <c r="CM83" s="73">
        <v>-0.113028902160677</v>
      </c>
      <c r="CN83" s="73">
        <v>2.9936735975544099E-2</v>
      </c>
    </row>
    <row r="84" spans="1:92" x14ac:dyDescent="0.3">
      <c r="A84">
        <v>30</v>
      </c>
      <c r="B84">
        <v>2</v>
      </c>
      <c r="C84">
        <v>100</v>
      </c>
      <c r="D84" s="1">
        <v>7.5632272504774095E-4</v>
      </c>
      <c r="E84" s="1">
        <v>-5.9073146443767197E-2</v>
      </c>
      <c r="F84" s="2">
        <v>1.2803156266065799E-2</v>
      </c>
      <c r="I84" s="5">
        <v>30</v>
      </c>
      <c r="J84" s="5">
        <v>2</v>
      </c>
      <c r="K84" s="5">
        <v>100</v>
      </c>
      <c r="L84" s="6">
        <v>2.20609792141628E-2</v>
      </c>
      <c r="M84" s="6">
        <v>-2.4524170846703702E-2</v>
      </c>
      <c r="N84" s="13">
        <v>0.89956065597740598</v>
      </c>
      <c r="O84" s="10"/>
      <c r="Q84" s="21">
        <v>65</v>
      </c>
      <c r="R84" s="21">
        <v>75</v>
      </c>
      <c r="S84" s="22">
        <v>0.110242484681369</v>
      </c>
      <c r="T84" s="22">
        <v>-0.115665786162071</v>
      </c>
      <c r="U84" s="23">
        <v>0.95311231038448496</v>
      </c>
      <c r="V84" s="21"/>
      <c r="W84" s="21">
        <v>65</v>
      </c>
      <c r="X84" s="21">
        <v>75</v>
      </c>
      <c r="Y84" s="22">
        <v>2.25489394753439E-2</v>
      </c>
      <c r="Z84" s="22">
        <v>-0.105351505575427</v>
      </c>
      <c r="AA84" s="23">
        <v>0.21403528456648199</v>
      </c>
      <c r="AB84" s="21"/>
      <c r="AC84" s="21">
        <v>65</v>
      </c>
      <c r="AD84" s="21">
        <v>75</v>
      </c>
      <c r="AE84" s="22">
        <v>0.13417465561462699</v>
      </c>
      <c r="AF84" s="22">
        <v>-5.7785501813331697E-2</v>
      </c>
      <c r="AG84" s="23">
        <v>2.3219432453500199</v>
      </c>
      <c r="AJ84" s="21">
        <v>15</v>
      </c>
      <c r="AK84" s="21">
        <v>0</v>
      </c>
      <c r="AL84" s="21">
        <v>200</v>
      </c>
      <c r="AM84" s="21">
        <v>3.3682273394498898E-2</v>
      </c>
      <c r="AN84" s="21">
        <v>-4.0159638612545401E-2</v>
      </c>
      <c r="AO84" s="21">
        <v>0.83870957404424895</v>
      </c>
      <c r="AP84" s="21">
        <v>85</v>
      </c>
      <c r="AQ84" s="21">
        <v>0</v>
      </c>
      <c r="AR84" s="21">
        <v>200</v>
      </c>
      <c r="AS84" s="21">
        <v>1.1074801020988401E-2</v>
      </c>
      <c r="AT84" s="21">
        <v>-0.11514945053654101</v>
      </c>
      <c r="AU84" s="21">
        <v>9.6177628025015893E-2</v>
      </c>
      <c r="AV84" s="21">
        <v>85</v>
      </c>
      <c r="AW84" s="21">
        <v>0</v>
      </c>
      <c r="AX84" s="21">
        <v>150</v>
      </c>
      <c r="AY84" s="21">
        <v>5.0755903521966801E-2</v>
      </c>
      <c r="AZ84" s="21">
        <v>-4.7470109700480698E-2</v>
      </c>
      <c r="BA84" s="21">
        <v>1.0692181636448299</v>
      </c>
      <c r="BD84" s="73">
        <v>85</v>
      </c>
      <c r="BE84" s="73">
        <v>125</v>
      </c>
      <c r="BF84" s="73">
        <v>5.6281266652810698E-2</v>
      </c>
      <c r="BG84" s="73">
        <v>-5.6640664070111403E-2</v>
      </c>
      <c r="BH84" s="73">
        <v>0.99365478100934801</v>
      </c>
      <c r="BI84" s="73"/>
      <c r="BJ84" s="73">
        <v>85</v>
      </c>
      <c r="BK84" s="73">
        <v>125</v>
      </c>
      <c r="BL84" s="73">
        <v>2.4099531480059701E-2</v>
      </c>
      <c r="BM84" s="73">
        <v>-4.5333049646546698E-2</v>
      </c>
      <c r="BN84" s="73">
        <v>0.53161063877147596</v>
      </c>
      <c r="BO84" s="73"/>
      <c r="BP84" s="75">
        <v>85</v>
      </c>
      <c r="BQ84" s="22">
        <v>7.6254712366099806E-2</v>
      </c>
      <c r="BR84" s="22">
        <v>-4.8215092302550999E-2</v>
      </c>
      <c r="BS84" s="23">
        <v>1.5815527612723199</v>
      </c>
      <c r="BT84" s="75">
        <v>125</v>
      </c>
      <c r="BU84" s="73"/>
      <c r="BV84" s="73">
        <v>85</v>
      </c>
      <c r="BW84" s="73">
        <v>125</v>
      </c>
      <c r="BX84" s="73">
        <v>5.4764034546719999E-2</v>
      </c>
      <c r="BY84" s="73">
        <v>-7.5566085905984501E-2</v>
      </c>
      <c r="BZ84" s="73">
        <v>0.72471709881671798</v>
      </c>
      <c r="CB84" s="75">
        <v>85</v>
      </c>
      <c r="CC84" s="22">
        <v>5.92192827457853E-2</v>
      </c>
      <c r="CD84" s="22">
        <v>-5.7048575504288102E-2</v>
      </c>
      <c r="CE84" s="23">
        <v>1.0380501567709399</v>
      </c>
      <c r="CF84" s="75">
        <v>125</v>
      </c>
      <c r="CI84" s="73"/>
      <c r="CJ84" s="73">
        <v>85</v>
      </c>
      <c r="CK84" s="73">
        <v>125</v>
      </c>
      <c r="CL84" s="73">
        <v>5.3866946742590297E-3</v>
      </c>
      <c r="CM84" s="73">
        <v>-7.1697104871385101E-2</v>
      </c>
      <c r="CN84" s="73">
        <v>7.5131271812467496E-2</v>
      </c>
    </row>
    <row r="85" spans="1:92" x14ac:dyDescent="0.3">
      <c r="A85">
        <v>30</v>
      </c>
      <c r="B85">
        <v>2</v>
      </c>
      <c r="C85">
        <v>125</v>
      </c>
      <c r="D85" s="1">
        <v>-1.2174861462171101E-3</v>
      </c>
      <c r="E85" s="1">
        <v>-7.3751111527121202E-2</v>
      </c>
      <c r="F85" s="2">
        <v>-1.65080379265795E-2</v>
      </c>
      <c r="I85" s="7">
        <v>30</v>
      </c>
      <c r="J85" s="7">
        <v>2</v>
      </c>
      <c r="K85" s="7">
        <v>125</v>
      </c>
      <c r="L85" s="8">
        <v>1.9686081468586799E-2</v>
      </c>
      <c r="M85" s="8">
        <v>-2.5160179447834798E-2</v>
      </c>
      <c r="N85" s="11">
        <v>0.78243008995235697</v>
      </c>
      <c r="O85" s="12"/>
      <c r="Q85" s="21">
        <v>65</v>
      </c>
      <c r="R85" s="21">
        <v>100</v>
      </c>
      <c r="S85" s="22">
        <v>8.8503954106677205E-2</v>
      </c>
      <c r="T85" s="22">
        <v>-6.6367367745368194E-2</v>
      </c>
      <c r="U85" s="23">
        <v>1.33354624589362</v>
      </c>
      <c r="V85" s="21"/>
      <c r="W85" s="21">
        <v>65</v>
      </c>
      <c r="X85" s="21">
        <v>100</v>
      </c>
      <c r="Y85" s="22">
        <v>4.19106767301849E-2</v>
      </c>
      <c r="Z85" s="22">
        <v>-6.6712384577824496E-2</v>
      </c>
      <c r="AA85" s="23">
        <v>0.62822933096167899</v>
      </c>
      <c r="AB85" s="21"/>
      <c r="AC85" s="21">
        <v>65</v>
      </c>
      <c r="AD85" s="21">
        <v>100</v>
      </c>
      <c r="AE85" s="22">
        <v>0.128302933187118</v>
      </c>
      <c r="AF85" s="22">
        <v>-4.57987534435087E-2</v>
      </c>
      <c r="AG85" s="23">
        <v>2.8014503352231199</v>
      </c>
      <c r="AJ85" s="21">
        <v>90</v>
      </c>
      <c r="AK85" s="21">
        <v>0</v>
      </c>
      <c r="AL85" s="21">
        <v>125</v>
      </c>
      <c r="AM85" s="21">
        <v>2.9190719169138901E-2</v>
      </c>
      <c r="AN85" s="21">
        <v>-3.6569589326540697E-2</v>
      </c>
      <c r="AO85" s="21">
        <v>0.79822387143826801</v>
      </c>
      <c r="AP85" s="21">
        <v>85</v>
      </c>
      <c r="AQ85" s="21">
        <v>0</v>
      </c>
      <c r="AR85" s="21">
        <v>100</v>
      </c>
      <c r="AS85" s="21">
        <v>8.0631404762393395E-3</v>
      </c>
      <c r="AT85" s="21">
        <v>-9.0178359934301705E-2</v>
      </c>
      <c r="AU85" s="21">
        <v>8.9413252604212706E-2</v>
      </c>
      <c r="AV85" s="21">
        <v>85</v>
      </c>
      <c r="AW85" s="21">
        <v>0</v>
      </c>
      <c r="AX85" s="21">
        <v>200</v>
      </c>
      <c r="AY85" s="21">
        <v>5.4720796404540799E-2</v>
      </c>
      <c r="AZ85" s="21">
        <v>-5.2332485952552903E-2</v>
      </c>
      <c r="BA85" s="21">
        <v>1.0456372444097699</v>
      </c>
      <c r="BD85" s="73">
        <v>85</v>
      </c>
      <c r="BE85" s="73">
        <v>150</v>
      </c>
      <c r="BF85" s="73">
        <v>4.6161149713748503E-2</v>
      </c>
      <c r="BG85" s="73">
        <v>-5.6065344647502E-2</v>
      </c>
      <c r="BH85" s="73">
        <v>0.82334550878044499</v>
      </c>
      <c r="BI85" s="73"/>
      <c r="BJ85" s="73">
        <v>85</v>
      </c>
      <c r="BK85" s="73">
        <v>150</v>
      </c>
      <c r="BL85" s="73">
        <v>2.35031070162297E-2</v>
      </c>
      <c r="BM85" s="73">
        <v>-5.0748420912701903E-2</v>
      </c>
      <c r="BN85" s="73">
        <v>0.46312981948069099</v>
      </c>
      <c r="BO85" s="73"/>
      <c r="BP85" s="75">
        <v>85</v>
      </c>
      <c r="BQ85" s="22">
        <v>6.6293499717793497E-2</v>
      </c>
      <c r="BR85" s="22">
        <v>-5.3076293848145897E-2</v>
      </c>
      <c r="BS85" s="23">
        <v>1.24902277290616</v>
      </c>
      <c r="BT85" s="75">
        <v>150</v>
      </c>
      <c r="BU85" s="73"/>
      <c r="BV85" s="73">
        <v>85</v>
      </c>
      <c r="BW85" s="73">
        <v>150</v>
      </c>
      <c r="BX85" s="73">
        <v>2.8739254680682301E-2</v>
      </c>
      <c r="BY85" s="73">
        <v>-8.0819373433141203E-2</v>
      </c>
      <c r="BZ85" s="73">
        <v>0.35559858311023901</v>
      </c>
      <c r="CB85" s="75">
        <v>85</v>
      </c>
      <c r="CC85" s="22">
        <v>3.2853289431333497E-2</v>
      </c>
      <c r="CD85" s="22">
        <v>-5.6272524387455003E-2</v>
      </c>
      <c r="CE85" s="23">
        <v>0.58382469578097695</v>
      </c>
      <c r="CF85" s="75">
        <v>150</v>
      </c>
      <c r="CI85" s="73"/>
      <c r="CJ85" s="73">
        <v>85</v>
      </c>
      <c r="CK85" s="73">
        <v>150</v>
      </c>
      <c r="CL85" s="73">
        <v>4.5513007631932997E-3</v>
      </c>
      <c r="CM85" s="73">
        <v>-5.9267182467524798E-2</v>
      </c>
      <c r="CN85" s="73">
        <v>7.6792932845882497E-2</v>
      </c>
    </row>
    <row r="86" spans="1:92" x14ac:dyDescent="0.3">
      <c r="A86">
        <v>30</v>
      </c>
      <c r="B86">
        <v>2</v>
      </c>
      <c r="C86">
        <v>150</v>
      </c>
      <c r="D86" s="1">
        <v>2.83330261753683E-3</v>
      </c>
      <c r="E86" s="1">
        <v>-6.1826872111512998E-2</v>
      </c>
      <c r="F86" s="2">
        <v>4.5826394264723402E-2</v>
      </c>
      <c r="I86" s="5">
        <v>30</v>
      </c>
      <c r="J86" s="5">
        <v>2</v>
      </c>
      <c r="K86" s="5">
        <v>150</v>
      </c>
      <c r="L86" s="6">
        <v>1.21131047693178E-2</v>
      </c>
      <c r="M86" s="6">
        <v>-3.3120727400502502E-2</v>
      </c>
      <c r="N86" s="13">
        <v>0.36572580737263799</v>
      </c>
      <c r="O86" s="10"/>
      <c r="Q86" s="21">
        <v>65</v>
      </c>
      <c r="R86" s="21">
        <v>125</v>
      </c>
      <c r="S86" s="22">
        <v>8.5901108600728096E-2</v>
      </c>
      <c r="T86" s="22">
        <v>-4.2558213195546597E-2</v>
      </c>
      <c r="U86" s="23">
        <v>2.0184378560732599</v>
      </c>
      <c r="V86" s="21"/>
      <c r="W86" s="21">
        <v>65</v>
      </c>
      <c r="X86" s="21">
        <v>125</v>
      </c>
      <c r="Y86" s="22">
        <v>5.2874788116826499E-2</v>
      </c>
      <c r="Z86" s="22">
        <v>-5.8262270406100401E-2</v>
      </c>
      <c r="AA86" s="23">
        <v>0.90753051242730498</v>
      </c>
      <c r="AB86" s="21"/>
      <c r="AC86" s="21">
        <v>65</v>
      </c>
      <c r="AD86" s="21">
        <v>125</v>
      </c>
      <c r="AE86" s="22">
        <v>0.13453367697287499</v>
      </c>
      <c r="AF86" s="22">
        <v>-4.8902512569179601E-2</v>
      </c>
      <c r="AG86" s="23">
        <v>2.75105858380094</v>
      </c>
      <c r="AJ86" s="21">
        <v>75</v>
      </c>
      <c r="AK86" s="21">
        <v>0</v>
      </c>
      <c r="AL86" s="21">
        <v>175</v>
      </c>
      <c r="AM86" s="21">
        <v>3.6328629089555697E-2</v>
      </c>
      <c r="AN86" s="21">
        <v>-4.7053428187665301E-2</v>
      </c>
      <c r="AO86" s="21">
        <v>0.77207188697632301</v>
      </c>
      <c r="AP86" s="21">
        <v>30</v>
      </c>
      <c r="AQ86" s="21">
        <v>0</v>
      </c>
      <c r="AR86" s="21">
        <v>125</v>
      </c>
      <c r="AS86" s="21">
        <v>6.7442106900564101E-3</v>
      </c>
      <c r="AT86" s="21">
        <v>-9.6397499666273798E-2</v>
      </c>
      <c r="AU86" s="21">
        <v>6.9962506428120297E-2</v>
      </c>
      <c r="AV86" s="21">
        <v>85</v>
      </c>
      <c r="AW86" s="21">
        <v>0</v>
      </c>
      <c r="AX86" s="21">
        <v>175</v>
      </c>
      <c r="AY86" s="21">
        <v>5.2235523147784998E-2</v>
      </c>
      <c r="AZ86" s="21">
        <v>-4.99739395060275E-2</v>
      </c>
      <c r="BA86" s="21">
        <v>1.04525526032392</v>
      </c>
      <c r="BD86" s="73">
        <v>85</v>
      </c>
      <c r="BE86" s="73">
        <v>175</v>
      </c>
      <c r="BF86" s="73">
        <v>3.3889755432655197E-2</v>
      </c>
      <c r="BG86" s="73">
        <v>-4.6757223557113599E-2</v>
      </c>
      <c r="BH86" s="73">
        <v>0.72480256213799898</v>
      </c>
      <c r="BI86" s="73"/>
      <c r="BJ86" s="73">
        <v>85</v>
      </c>
      <c r="BK86" s="73">
        <v>175</v>
      </c>
      <c r="BL86" s="73">
        <v>1.83014227429243E-2</v>
      </c>
      <c r="BM86" s="73">
        <v>-3.8235931781025502E-2</v>
      </c>
      <c r="BN86" s="73">
        <v>0.47864461229126698</v>
      </c>
      <c r="BO86" s="73"/>
      <c r="BP86" s="75">
        <v>85</v>
      </c>
      <c r="BQ86" s="22">
        <v>5.0195953240015301E-2</v>
      </c>
      <c r="BR86" s="22">
        <v>-5.2358675056104802E-2</v>
      </c>
      <c r="BS86" s="23">
        <v>0.95869410725592297</v>
      </c>
      <c r="BT86" s="75">
        <v>175</v>
      </c>
      <c r="BU86" s="73"/>
      <c r="BV86" s="73">
        <v>85</v>
      </c>
      <c r="BW86" s="73">
        <v>175</v>
      </c>
      <c r="BX86" s="73">
        <v>3.1809112865242302E-2</v>
      </c>
      <c r="BY86" s="73">
        <v>-6.3494249208224302E-2</v>
      </c>
      <c r="BZ86" s="73">
        <v>0.50097628150428097</v>
      </c>
      <c r="CB86" s="75">
        <v>85</v>
      </c>
      <c r="CC86" s="22">
        <v>3.6632720467975603E-2</v>
      </c>
      <c r="CD86" s="22">
        <v>-5.8924384353115603E-2</v>
      </c>
      <c r="CE86" s="23">
        <v>0.62169033873051704</v>
      </c>
      <c r="CF86" s="75">
        <v>175</v>
      </c>
      <c r="CI86" s="73"/>
      <c r="CJ86" s="73">
        <v>85</v>
      </c>
      <c r="CK86" s="73">
        <v>175</v>
      </c>
      <c r="CL86" s="73">
        <v>5.3922385300569304E-3</v>
      </c>
      <c r="CM86" s="73">
        <v>-4.7667404806107802E-2</v>
      </c>
      <c r="CN86" s="73">
        <v>0.113122133499619</v>
      </c>
    </row>
    <row r="87" spans="1:92" x14ac:dyDescent="0.3">
      <c r="A87">
        <v>30</v>
      </c>
      <c r="B87">
        <v>2</v>
      </c>
      <c r="C87">
        <v>175</v>
      </c>
      <c r="D87" s="1">
        <v>5.4036772890225801E-3</v>
      </c>
      <c r="E87" s="1">
        <v>-5.6139657030070199E-2</v>
      </c>
      <c r="F87" s="2">
        <v>9.6254191330883698E-2</v>
      </c>
      <c r="I87" s="7">
        <v>30</v>
      </c>
      <c r="J87" s="7">
        <v>2</v>
      </c>
      <c r="K87" s="7">
        <v>175</v>
      </c>
      <c r="L87" s="8">
        <v>5.3904952124957497E-3</v>
      </c>
      <c r="M87" s="8">
        <v>-3.6668451977757199E-2</v>
      </c>
      <c r="N87" s="11">
        <v>0.147006348011788</v>
      </c>
      <c r="O87" s="12"/>
      <c r="Q87" s="21">
        <v>65</v>
      </c>
      <c r="R87" s="21">
        <v>150</v>
      </c>
      <c r="S87" s="22">
        <v>8.4210738916110098E-2</v>
      </c>
      <c r="T87" s="22">
        <v>-6.8500141556833594E-2</v>
      </c>
      <c r="U87" s="23">
        <v>1.2293513123070201</v>
      </c>
      <c r="V87" s="21"/>
      <c r="W87" s="21">
        <v>65</v>
      </c>
      <c r="X87" s="21">
        <v>150</v>
      </c>
      <c r="Y87" s="22">
        <v>7.0553491259241402E-2</v>
      </c>
      <c r="Z87" s="22">
        <v>-5.2264341532222099E-2</v>
      </c>
      <c r="AA87" s="23">
        <v>1.3499355237402799</v>
      </c>
      <c r="AB87" s="21"/>
      <c r="AC87" s="21">
        <v>65</v>
      </c>
      <c r="AD87" s="21">
        <v>150</v>
      </c>
      <c r="AE87" s="22">
        <v>0.146705690215962</v>
      </c>
      <c r="AF87" s="22">
        <v>-5.7204081330496197E-2</v>
      </c>
      <c r="AG87" s="23">
        <v>2.5646018046924102</v>
      </c>
      <c r="AJ87" s="21">
        <v>20</v>
      </c>
      <c r="AK87" s="21">
        <v>0</v>
      </c>
      <c r="AL87" s="21">
        <v>100</v>
      </c>
      <c r="AM87" s="21">
        <v>3.9831889866380497E-2</v>
      </c>
      <c r="AN87" s="21">
        <v>-5.6609460499102399E-2</v>
      </c>
      <c r="AO87" s="21">
        <v>0.70362602849769296</v>
      </c>
      <c r="AP87" s="21">
        <v>20</v>
      </c>
      <c r="AQ87" s="21">
        <v>0</v>
      </c>
      <c r="AR87" s="21">
        <v>100</v>
      </c>
      <c r="AS87" s="21">
        <v>5.2245945198656704E-3</v>
      </c>
      <c r="AT87" s="21">
        <v>-7.9416022375271497E-2</v>
      </c>
      <c r="AU87" s="21">
        <v>6.5787663038290103E-2</v>
      </c>
      <c r="AV87" s="21">
        <v>85</v>
      </c>
      <c r="AW87" s="21">
        <v>0</v>
      </c>
      <c r="AX87" s="21">
        <v>125</v>
      </c>
      <c r="AY87" s="21">
        <v>5.3861168340949298E-2</v>
      </c>
      <c r="AZ87" s="21">
        <v>-5.3971922759155799E-2</v>
      </c>
      <c r="BA87" s="21">
        <v>0.99794792528143295</v>
      </c>
      <c r="BD87" s="73">
        <v>85</v>
      </c>
      <c r="BE87" s="73">
        <v>200</v>
      </c>
      <c r="BF87" s="73">
        <v>2.8414765913847201E-2</v>
      </c>
      <c r="BG87" s="73">
        <v>-4.1344381073153302E-2</v>
      </c>
      <c r="BH87" s="73">
        <v>0.68727031766592805</v>
      </c>
      <c r="BI87" s="73"/>
      <c r="BJ87" s="73">
        <v>85</v>
      </c>
      <c r="BK87" s="73">
        <v>200</v>
      </c>
      <c r="BL87" s="73">
        <v>1.3105606697953701E-2</v>
      </c>
      <c r="BM87" s="73">
        <v>-4.2014131560362801E-2</v>
      </c>
      <c r="BN87" s="73">
        <v>0.311933299849947</v>
      </c>
      <c r="BO87" s="73"/>
      <c r="BP87" s="75">
        <v>85</v>
      </c>
      <c r="BQ87" s="22">
        <v>4.0296063395748601E-2</v>
      </c>
      <c r="BR87" s="22">
        <v>-4.9019901341502803E-2</v>
      </c>
      <c r="BS87" s="23">
        <v>0.82203477144968995</v>
      </c>
      <c r="BT87" s="75">
        <v>200</v>
      </c>
      <c r="BU87" s="73"/>
      <c r="BV87" s="73">
        <v>85</v>
      </c>
      <c r="BW87" s="73">
        <v>200</v>
      </c>
      <c r="BX87" s="73">
        <v>1.35200748135333E-2</v>
      </c>
      <c r="BY87" s="73">
        <v>-7.9965179290155106E-2</v>
      </c>
      <c r="BZ87" s="73">
        <v>0.16907452635697101</v>
      </c>
      <c r="CB87" s="75">
        <v>85</v>
      </c>
      <c r="CC87" s="22">
        <v>1.92215890186067E-2</v>
      </c>
      <c r="CD87" s="22">
        <v>-7.7865689856243994E-2</v>
      </c>
      <c r="CE87" s="23">
        <v>0.246855695417246</v>
      </c>
      <c r="CF87" s="75">
        <v>200</v>
      </c>
      <c r="CI87" s="73"/>
      <c r="CJ87" s="73">
        <v>85</v>
      </c>
      <c r="CK87" s="73">
        <v>200</v>
      </c>
      <c r="CL87" s="73">
        <v>5.9801152489451399E-3</v>
      </c>
      <c r="CM87" s="73">
        <v>-4.4243550357639903E-2</v>
      </c>
      <c r="CN87" s="73">
        <v>0.13516354814668399</v>
      </c>
    </row>
    <row r="88" spans="1:92" x14ac:dyDescent="0.3">
      <c r="A88">
        <v>30</v>
      </c>
      <c r="B88">
        <v>2</v>
      </c>
      <c r="C88">
        <v>200</v>
      </c>
      <c r="D88" s="1">
        <v>1.45257899816392E-2</v>
      </c>
      <c r="E88" s="1">
        <v>-3.94745643515848E-2</v>
      </c>
      <c r="F88" s="2">
        <v>0.36797847475309903</v>
      </c>
      <c r="I88" s="5">
        <v>30</v>
      </c>
      <c r="J88" s="5">
        <v>2</v>
      </c>
      <c r="K88" s="5">
        <v>200</v>
      </c>
      <c r="L88" s="6">
        <v>2.6682833684947202E-4</v>
      </c>
      <c r="M88" s="6">
        <v>-5.3906765178233701E-2</v>
      </c>
      <c r="N88" s="13">
        <v>4.9498116974232998E-3</v>
      </c>
      <c r="O88" s="10"/>
      <c r="Q88" s="21">
        <v>65</v>
      </c>
      <c r="R88" s="21">
        <v>175</v>
      </c>
      <c r="S88" s="22">
        <v>0.100201889126793</v>
      </c>
      <c r="T88" s="22">
        <v>-4.3036725665914398E-2</v>
      </c>
      <c r="U88" s="23">
        <v>2.3282879349288899</v>
      </c>
      <c r="V88" s="21"/>
      <c r="W88" s="21">
        <v>65</v>
      </c>
      <c r="X88" s="21">
        <v>175</v>
      </c>
      <c r="Y88" s="22">
        <v>8.2241144072862399E-2</v>
      </c>
      <c r="Z88" s="22">
        <v>-4.3298614228846802E-2</v>
      </c>
      <c r="AA88" s="23">
        <v>1.8993943694870199</v>
      </c>
      <c r="AB88" s="21"/>
      <c r="AC88" s="21">
        <v>65</v>
      </c>
      <c r="AD88" s="21">
        <v>175</v>
      </c>
      <c r="AE88" s="22">
        <v>0.16864655843139301</v>
      </c>
      <c r="AF88" s="22">
        <v>-4.48941525682982E-2</v>
      </c>
      <c r="AG88" s="23">
        <v>3.7565372945803599</v>
      </c>
      <c r="AJ88" s="21">
        <v>65</v>
      </c>
      <c r="AK88" s="21">
        <v>0</v>
      </c>
      <c r="AL88" s="21">
        <v>175</v>
      </c>
      <c r="AM88" s="21">
        <v>4.5312862680208302E-2</v>
      </c>
      <c r="AN88" s="21">
        <v>-6.6130979152080493E-2</v>
      </c>
      <c r="AO88" s="21">
        <v>0.68519872624300504</v>
      </c>
      <c r="AP88" s="21">
        <v>85</v>
      </c>
      <c r="AQ88" s="21">
        <v>0</v>
      </c>
      <c r="AR88" s="21">
        <v>125</v>
      </c>
      <c r="AS88" s="21">
        <v>5.8264275988779198E-3</v>
      </c>
      <c r="AT88" s="21">
        <v>-9.3856368859881995E-2</v>
      </c>
      <c r="AU88" s="21">
        <v>6.2078127138885802E-2</v>
      </c>
      <c r="AV88" s="21">
        <v>90</v>
      </c>
      <c r="AW88" s="21">
        <v>0</v>
      </c>
      <c r="AX88" s="21">
        <v>200</v>
      </c>
      <c r="AY88" s="21">
        <v>6.5463937348716805E-2</v>
      </c>
      <c r="AZ88" s="21">
        <v>-4.4235430498471798E-2</v>
      </c>
      <c r="BA88" s="21">
        <v>1.47989827635967</v>
      </c>
      <c r="BD88" s="73">
        <v>90</v>
      </c>
      <c r="BE88" s="73">
        <v>100</v>
      </c>
      <c r="BF88" s="73">
        <v>5.07658057530333E-2</v>
      </c>
      <c r="BG88" s="73">
        <v>-7.3641406063905707E-2</v>
      </c>
      <c r="BH88" s="73">
        <v>0.68936497096455396</v>
      </c>
      <c r="BI88" s="73"/>
      <c r="BJ88" s="73">
        <v>90</v>
      </c>
      <c r="BK88" s="73">
        <v>100</v>
      </c>
      <c r="BL88" s="73">
        <v>2.5505164814673201E-2</v>
      </c>
      <c r="BM88" s="73">
        <v>-6.9234752111287295E-2</v>
      </c>
      <c r="BN88" s="73">
        <v>0.36838674273977901</v>
      </c>
      <c r="BO88" s="73"/>
      <c r="BP88" s="75">
        <v>90</v>
      </c>
      <c r="BQ88" s="22">
        <v>7.2299467290058803E-2</v>
      </c>
      <c r="BR88" s="22">
        <v>-5.5574648004665397E-2</v>
      </c>
      <c r="BS88" s="23">
        <v>1.3009433237254</v>
      </c>
      <c r="BT88" s="75">
        <v>100</v>
      </c>
      <c r="BU88" s="73"/>
      <c r="BV88" s="73">
        <v>90</v>
      </c>
      <c r="BW88" s="73">
        <v>100</v>
      </c>
      <c r="BX88" s="73">
        <v>3.2016457180184803E-2</v>
      </c>
      <c r="BY88" s="73">
        <v>-9.5746104204221902E-2</v>
      </c>
      <c r="BZ88" s="73">
        <v>0.33438913725299202</v>
      </c>
      <c r="CB88" s="75">
        <v>90</v>
      </c>
      <c r="CC88" s="22">
        <v>3.7504968521525198E-2</v>
      </c>
      <c r="CD88" s="22">
        <v>-7.6156094206635702E-2</v>
      </c>
      <c r="CE88" s="23">
        <v>0.492474947832308</v>
      </c>
      <c r="CF88" s="75">
        <v>100</v>
      </c>
      <c r="CI88" s="73"/>
      <c r="CJ88" s="73">
        <v>90</v>
      </c>
      <c r="CK88" s="73">
        <v>100</v>
      </c>
      <c r="CL88" s="73">
        <v>6.1388240596786199E-3</v>
      </c>
      <c r="CM88" s="73">
        <v>-0.107904376277801</v>
      </c>
      <c r="CN88" s="73">
        <v>5.6891335378966901E-2</v>
      </c>
    </row>
    <row r="89" spans="1:92" x14ac:dyDescent="0.3">
      <c r="A89">
        <v>30</v>
      </c>
      <c r="B89">
        <v>3</v>
      </c>
      <c r="C89">
        <v>100</v>
      </c>
      <c r="D89" s="1">
        <v>6.8043073339853401E-3</v>
      </c>
      <c r="E89" s="1">
        <v>-4.5664255318516297E-2</v>
      </c>
      <c r="F89" s="2">
        <v>0.14900729873999</v>
      </c>
      <c r="I89" s="7">
        <v>30</v>
      </c>
      <c r="J89" s="7">
        <v>3</v>
      </c>
      <c r="K89" s="7">
        <v>100</v>
      </c>
      <c r="L89" s="8">
        <v>-8.2614472937942197E-3</v>
      </c>
      <c r="M89" s="8">
        <v>-8.8871967801588195E-2</v>
      </c>
      <c r="N89" s="11">
        <v>-9.2958977933721196E-2</v>
      </c>
      <c r="O89" s="12"/>
      <c r="Q89" s="21">
        <v>65</v>
      </c>
      <c r="R89" s="21">
        <v>200</v>
      </c>
      <c r="S89" s="22">
        <v>8.4879464437460903E-2</v>
      </c>
      <c r="T89" s="22">
        <v>-4.43117430089051E-2</v>
      </c>
      <c r="U89" s="23">
        <v>1.9155072374472599</v>
      </c>
      <c r="V89" s="21"/>
      <c r="W89" s="21">
        <v>65</v>
      </c>
      <c r="X89" s="21">
        <v>200</v>
      </c>
      <c r="Y89" s="22">
        <v>9.4519520873047699E-2</v>
      </c>
      <c r="Z89" s="22">
        <v>-4.5306487973828802E-2</v>
      </c>
      <c r="AA89" s="23">
        <v>2.0862248454933501</v>
      </c>
      <c r="AB89" s="21"/>
      <c r="AC89" s="21">
        <v>65</v>
      </c>
      <c r="AD89" s="21">
        <v>200</v>
      </c>
      <c r="AE89" s="22">
        <v>0.16611009912848701</v>
      </c>
      <c r="AF89" s="22">
        <v>-5.1943630063552397E-2</v>
      </c>
      <c r="AG89" s="23">
        <v>3.19789161684028</v>
      </c>
      <c r="AJ89" s="21">
        <v>15</v>
      </c>
      <c r="AK89" s="21">
        <v>0</v>
      </c>
      <c r="AL89" s="21">
        <v>175</v>
      </c>
      <c r="AM89" s="21">
        <v>2.9898415197817899E-2</v>
      </c>
      <c r="AN89" s="21">
        <v>-4.3847748650303303E-2</v>
      </c>
      <c r="AO89" s="21">
        <v>0.68186887852019895</v>
      </c>
      <c r="AP89" s="21">
        <v>45</v>
      </c>
      <c r="AQ89" s="21">
        <v>0</v>
      </c>
      <c r="AR89" s="21">
        <v>100</v>
      </c>
      <c r="AS89" s="21">
        <v>5.8877570717415003E-3</v>
      </c>
      <c r="AT89" s="21">
        <v>-0.103368582589799</v>
      </c>
      <c r="AU89" s="21">
        <v>5.6958864330239202E-2</v>
      </c>
      <c r="AV89" s="21">
        <v>90</v>
      </c>
      <c r="AW89" s="21">
        <v>0</v>
      </c>
      <c r="AX89" s="21">
        <v>150</v>
      </c>
      <c r="AY89" s="21">
        <v>5.1501185712273002E-2</v>
      </c>
      <c r="AZ89" s="21">
        <v>-5.0331643981419399E-2</v>
      </c>
      <c r="BA89" s="21">
        <v>1.02323670832777</v>
      </c>
      <c r="BD89" s="73">
        <v>90</v>
      </c>
      <c r="BE89" s="73">
        <v>125</v>
      </c>
      <c r="BF89" s="73">
        <v>3.15366898202857E-2</v>
      </c>
      <c r="BG89" s="73">
        <v>-5.5391791770234101E-2</v>
      </c>
      <c r="BH89" s="73">
        <v>0.56933868380897101</v>
      </c>
      <c r="BI89" s="73"/>
      <c r="BJ89" s="73">
        <v>90</v>
      </c>
      <c r="BK89" s="73">
        <v>125</v>
      </c>
      <c r="BL89" s="73">
        <v>2.3460736876509201E-2</v>
      </c>
      <c r="BM89" s="73">
        <v>-4.7198524190385997E-2</v>
      </c>
      <c r="BN89" s="73">
        <v>0.49706505190448302</v>
      </c>
      <c r="BO89" s="73"/>
      <c r="BP89" s="75">
        <v>90</v>
      </c>
      <c r="BQ89" s="22">
        <v>5.2630139529522203E-2</v>
      </c>
      <c r="BR89" s="22">
        <v>-5.2093545538613298E-2</v>
      </c>
      <c r="BS89" s="23">
        <v>1.0103005849450399</v>
      </c>
      <c r="BT89" s="75">
        <v>125</v>
      </c>
      <c r="BU89" s="73"/>
      <c r="BV89" s="73">
        <v>90</v>
      </c>
      <c r="BW89" s="73">
        <v>125</v>
      </c>
      <c r="BX89" s="73">
        <v>2.30395461230814E-2</v>
      </c>
      <c r="BY89" s="73">
        <v>-8.5725192107899598E-2</v>
      </c>
      <c r="BZ89" s="73">
        <v>0.26876050734400497</v>
      </c>
      <c r="CB89" s="75">
        <v>90</v>
      </c>
      <c r="CC89" s="22">
        <v>3.4663869701322202E-2</v>
      </c>
      <c r="CD89" s="22">
        <v>-7.9879711628066494E-2</v>
      </c>
      <c r="CE89" s="23">
        <v>0.43395086179984099</v>
      </c>
      <c r="CF89" s="75">
        <v>125</v>
      </c>
      <c r="CI89" s="73"/>
      <c r="CJ89" s="73">
        <v>90</v>
      </c>
      <c r="CK89" s="73">
        <v>125</v>
      </c>
      <c r="CL89" s="73">
        <v>1.25898853177027E-2</v>
      </c>
      <c r="CM89" s="73">
        <v>-6.8141849687117104E-2</v>
      </c>
      <c r="CN89" s="73">
        <v>0.18475995846181001</v>
      </c>
    </row>
    <row r="90" spans="1:92" x14ac:dyDescent="0.3">
      <c r="A90">
        <v>30</v>
      </c>
      <c r="B90">
        <v>3</v>
      </c>
      <c r="C90">
        <v>125</v>
      </c>
      <c r="D90" s="1">
        <v>5.4728440090831198E-3</v>
      </c>
      <c r="E90" s="1">
        <v>-5.3462870077576399E-2</v>
      </c>
      <c r="F90" s="2">
        <v>0.102367194300303</v>
      </c>
      <c r="I90" s="5">
        <v>30</v>
      </c>
      <c r="J90" s="5">
        <v>3</v>
      </c>
      <c r="K90" s="5">
        <v>125</v>
      </c>
      <c r="L90" s="6">
        <v>-3.0945900324666699E-3</v>
      </c>
      <c r="M90" s="6">
        <v>-8.5138965510681494E-2</v>
      </c>
      <c r="N90" s="13">
        <v>-3.63475174252431E-2</v>
      </c>
      <c r="O90" s="10"/>
      <c r="Q90" s="21">
        <v>70</v>
      </c>
      <c r="R90" s="21">
        <v>50</v>
      </c>
      <c r="S90" s="22">
        <v>0.117564693369966</v>
      </c>
      <c r="T90" s="22">
        <v>-0.13014327692731201</v>
      </c>
      <c r="U90" s="23">
        <v>0.90334818782554804</v>
      </c>
      <c r="V90" s="21"/>
      <c r="W90" s="21">
        <v>70</v>
      </c>
      <c r="X90" s="21">
        <v>50</v>
      </c>
      <c r="Y90" s="22">
        <v>-1.6621879779309099E-2</v>
      </c>
      <c r="Z90" s="22">
        <v>-0.190750479014279</v>
      </c>
      <c r="AA90" s="23">
        <v>-8.7139386832495502E-2</v>
      </c>
      <c r="AB90" s="21"/>
      <c r="AC90" s="21">
        <v>70</v>
      </c>
      <c r="AD90" s="21">
        <v>50</v>
      </c>
      <c r="AE90" s="22">
        <v>0.115180093043908</v>
      </c>
      <c r="AF90" s="22">
        <v>-4.9938865419823002E-2</v>
      </c>
      <c r="AG90" s="23">
        <v>2.3064219035738902</v>
      </c>
      <c r="AJ90" s="21">
        <v>80</v>
      </c>
      <c r="AK90" s="21">
        <v>0</v>
      </c>
      <c r="AL90" s="21">
        <v>200</v>
      </c>
      <c r="AM90" s="21">
        <v>3.1521667303334597E-2</v>
      </c>
      <c r="AN90" s="21">
        <v>-4.7741680542280299E-2</v>
      </c>
      <c r="AO90" s="21">
        <v>0.66025466521688303</v>
      </c>
      <c r="AP90" s="21">
        <v>50</v>
      </c>
      <c r="AQ90" s="21">
        <v>0</v>
      </c>
      <c r="AR90" s="21">
        <v>100</v>
      </c>
      <c r="AS90" s="21">
        <v>5.8197944831610204E-3</v>
      </c>
      <c r="AT90" s="21">
        <v>-0.104022541996736</v>
      </c>
      <c r="AU90" s="21">
        <v>5.5947435733147401E-2</v>
      </c>
      <c r="AV90" s="21">
        <v>90</v>
      </c>
      <c r="AW90" s="21">
        <v>0</v>
      </c>
      <c r="AX90" s="21">
        <v>175</v>
      </c>
      <c r="AY90" s="21">
        <v>5.5537371254569701E-2</v>
      </c>
      <c r="AZ90" s="21">
        <v>-5.7596263988016601E-2</v>
      </c>
      <c r="BA90" s="21">
        <v>0.96425301589222401</v>
      </c>
      <c r="BD90" s="73">
        <v>90</v>
      </c>
      <c r="BE90" s="73">
        <v>150</v>
      </c>
      <c r="BF90" s="73">
        <v>3.06348085549672E-2</v>
      </c>
      <c r="BG90" s="73">
        <v>-5.5484751916978103E-2</v>
      </c>
      <c r="BH90" s="73">
        <v>0.55213022490946895</v>
      </c>
      <c r="BI90" s="73"/>
      <c r="BJ90" s="73">
        <v>90</v>
      </c>
      <c r="BK90" s="73">
        <v>150</v>
      </c>
      <c r="BL90" s="73">
        <v>1.8213861917382099E-2</v>
      </c>
      <c r="BM90" s="73">
        <v>-3.7113929962923599E-2</v>
      </c>
      <c r="BN90" s="73">
        <v>0.49075541004624301</v>
      </c>
      <c r="BO90" s="73"/>
      <c r="BP90" s="75">
        <v>90</v>
      </c>
      <c r="BQ90" s="22">
        <v>4.7041332170913698E-2</v>
      </c>
      <c r="BR90" s="22">
        <v>-5.1193799815051302E-2</v>
      </c>
      <c r="BS90" s="23">
        <v>0.91888729379066902</v>
      </c>
      <c r="BT90" s="75">
        <v>150</v>
      </c>
      <c r="BU90" s="73"/>
      <c r="BV90" s="73">
        <v>90</v>
      </c>
      <c r="BW90" s="73">
        <v>150</v>
      </c>
      <c r="BX90" s="73">
        <v>2.0362894400410302E-2</v>
      </c>
      <c r="BY90" s="73">
        <v>-5.7357997634088199E-2</v>
      </c>
      <c r="BZ90" s="73">
        <v>0.35501403884971999</v>
      </c>
      <c r="CB90" s="75">
        <v>90</v>
      </c>
      <c r="CC90" s="22">
        <v>2.9978477121496001E-2</v>
      </c>
      <c r="CD90" s="22">
        <v>-6.1292172029643197E-2</v>
      </c>
      <c r="CE90" s="23">
        <v>0.48910776252140797</v>
      </c>
      <c r="CF90" s="75">
        <v>150</v>
      </c>
      <c r="CI90" s="73"/>
      <c r="CJ90" s="73">
        <v>90</v>
      </c>
      <c r="CK90" s="73">
        <v>150</v>
      </c>
      <c r="CL90" s="73">
        <v>1.0322624713590901E-2</v>
      </c>
      <c r="CM90" s="73">
        <v>-4.7996670236702003E-2</v>
      </c>
      <c r="CN90" s="73">
        <v>0.215069600926138</v>
      </c>
    </row>
    <row r="91" spans="1:92" x14ac:dyDescent="0.3">
      <c r="A91">
        <v>30</v>
      </c>
      <c r="B91">
        <v>3</v>
      </c>
      <c r="C91">
        <v>150</v>
      </c>
      <c r="D91" s="1">
        <v>9.9291031226123698E-3</v>
      </c>
      <c r="E91" s="1">
        <v>-3.5896165376417398E-2</v>
      </c>
      <c r="F91" s="2">
        <v>0.27660623407801199</v>
      </c>
      <c r="I91" s="7">
        <v>30</v>
      </c>
      <c r="J91" s="7">
        <v>3</v>
      </c>
      <c r="K91" s="7">
        <v>150</v>
      </c>
      <c r="L91" s="8">
        <v>1.5272907043921799E-3</v>
      </c>
      <c r="M91" s="8">
        <v>-5.5437493515127501E-2</v>
      </c>
      <c r="N91" s="11">
        <v>2.7549779175630101E-2</v>
      </c>
      <c r="O91" s="12"/>
      <c r="Q91" s="21">
        <v>70</v>
      </c>
      <c r="R91" s="21">
        <v>75</v>
      </c>
      <c r="S91" s="22">
        <v>9.7344496623652896E-2</v>
      </c>
      <c r="T91" s="22">
        <v>-0.103368835391833</v>
      </c>
      <c r="U91" s="23">
        <v>0.94171997057580703</v>
      </c>
      <c r="V91" s="21"/>
      <c r="W91" s="21">
        <v>70</v>
      </c>
      <c r="X91" s="21">
        <v>75</v>
      </c>
      <c r="Y91" s="22">
        <v>2.2093990615128099E-2</v>
      </c>
      <c r="Z91" s="22">
        <v>-0.116842219602505</v>
      </c>
      <c r="AA91" s="23">
        <v>0.18909252742965099</v>
      </c>
      <c r="AB91" s="21"/>
      <c r="AC91" s="21">
        <v>70</v>
      </c>
      <c r="AD91" s="21">
        <v>75</v>
      </c>
      <c r="AE91" s="22">
        <v>0.121229836427381</v>
      </c>
      <c r="AF91" s="22">
        <v>-4.5746318315330999E-2</v>
      </c>
      <c r="AG91" s="23">
        <v>2.6500457499495398</v>
      </c>
      <c r="AJ91" s="21">
        <v>70</v>
      </c>
      <c r="AK91" s="21">
        <v>0</v>
      </c>
      <c r="AL91" s="21">
        <v>200</v>
      </c>
      <c r="AM91" s="21">
        <v>3.3556186642480203E-2</v>
      </c>
      <c r="AN91" s="21">
        <v>-5.81211890051802E-2</v>
      </c>
      <c r="AO91" s="21">
        <v>0.57734859208557099</v>
      </c>
      <c r="AP91" s="21">
        <v>65</v>
      </c>
      <c r="AQ91" s="21">
        <v>0</v>
      </c>
      <c r="AR91" s="21">
        <v>100</v>
      </c>
      <c r="AS91" s="21">
        <v>3.6965149396370801E-3</v>
      </c>
      <c r="AT91" s="21">
        <v>-7.2804460893452896E-2</v>
      </c>
      <c r="AU91" s="21">
        <v>5.0773192937268202E-2</v>
      </c>
      <c r="AV91" s="21">
        <v>90</v>
      </c>
      <c r="AW91" s="21">
        <v>0</v>
      </c>
      <c r="AX91" s="21">
        <v>100</v>
      </c>
      <c r="AY91" s="21">
        <v>6.1843349338660099E-2</v>
      </c>
      <c r="AZ91" s="21">
        <v>-6.4682996439220999E-2</v>
      </c>
      <c r="BA91" s="21">
        <v>0.95609901740978898</v>
      </c>
      <c r="BD91" s="73">
        <v>90</v>
      </c>
      <c r="BE91" s="73">
        <v>175</v>
      </c>
      <c r="BF91" s="73">
        <v>8.7961177084163403E-3</v>
      </c>
      <c r="BG91" s="73">
        <v>-8.2598729637036905E-2</v>
      </c>
      <c r="BH91" s="73">
        <v>0.10649216697483101</v>
      </c>
      <c r="BI91" s="73"/>
      <c r="BJ91" s="73">
        <v>90</v>
      </c>
      <c r="BK91" s="73">
        <v>175</v>
      </c>
      <c r="BL91" s="73">
        <v>1.0805736787629E-2</v>
      </c>
      <c r="BM91" s="73">
        <v>-3.7995089398368299E-2</v>
      </c>
      <c r="BN91" s="73">
        <v>0.28439824616107001</v>
      </c>
      <c r="BO91" s="73"/>
      <c r="BP91" s="75">
        <v>90</v>
      </c>
      <c r="BQ91" s="22">
        <v>1.92743810458538E-2</v>
      </c>
      <c r="BR91" s="22">
        <v>-6.8930167472554094E-2</v>
      </c>
      <c r="BS91" s="23">
        <v>0.27962185139805901</v>
      </c>
      <c r="BT91" s="75">
        <v>175</v>
      </c>
      <c r="BU91" s="73"/>
      <c r="BV91" s="73">
        <v>90</v>
      </c>
      <c r="BW91" s="73">
        <v>175</v>
      </c>
      <c r="BX91" s="73">
        <v>7.7878463858290902E-3</v>
      </c>
      <c r="BY91" s="73">
        <v>-8.9241137950770003E-2</v>
      </c>
      <c r="BZ91" s="73">
        <v>8.7267448226907005E-2</v>
      </c>
      <c r="CB91" s="75">
        <v>90</v>
      </c>
      <c r="CC91" s="22">
        <v>1.6592068463627201E-2</v>
      </c>
      <c r="CD91" s="22">
        <v>-9.4226970643469493E-2</v>
      </c>
      <c r="CE91" s="23">
        <v>0.17608619220506699</v>
      </c>
      <c r="CF91" s="75">
        <v>175</v>
      </c>
      <c r="CI91" s="73"/>
      <c r="CJ91" s="73">
        <v>90</v>
      </c>
      <c r="CK91" s="73">
        <v>175</v>
      </c>
      <c r="CL91" s="73">
        <v>9.0484841079756899E-3</v>
      </c>
      <c r="CM91" s="73">
        <v>-5.2347676018932199E-2</v>
      </c>
      <c r="CN91" s="73">
        <v>0.17285359725813201</v>
      </c>
    </row>
    <row r="92" spans="1:92" x14ac:dyDescent="0.3">
      <c r="A92">
        <v>30</v>
      </c>
      <c r="B92">
        <v>3</v>
      </c>
      <c r="C92">
        <v>175</v>
      </c>
      <c r="D92" s="1">
        <v>1.8878919876294E-2</v>
      </c>
      <c r="E92" s="1">
        <v>-2.4318927425547601E-2</v>
      </c>
      <c r="F92" s="2">
        <v>0.77630561356341998</v>
      </c>
      <c r="I92" s="5">
        <v>30</v>
      </c>
      <c r="J92" s="5">
        <v>3</v>
      </c>
      <c r="K92" s="5">
        <v>175</v>
      </c>
      <c r="L92" s="6">
        <v>1.69118159433741E-3</v>
      </c>
      <c r="M92" s="6">
        <v>-5.6611934842397897E-2</v>
      </c>
      <c r="N92" s="13">
        <v>2.9873234310847901E-2</v>
      </c>
      <c r="O92" s="10"/>
      <c r="Q92" s="21">
        <v>70</v>
      </c>
      <c r="R92" s="21">
        <v>100</v>
      </c>
      <c r="S92" s="22">
        <v>8.97978064798962E-2</v>
      </c>
      <c r="T92" s="22">
        <v>-7.9866018216292106E-2</v>
      </c>
      <c r="U92" s="23">
        <v>1.1243556206434</v>
      </c>
      <c r="V92" s="21"/>
      <c r="W92" s="21">
        <v>70</v>
      </c>
      <c r="X92" s="21">
        <v>100</v>
      </c>
      <c r="Y92" s="22">
        <v>3.6424168986254703E-2</v>
      </c>
      <c r="Z92" s="22">
        <v>-6.2812890348545605E-2</v>
      </c>
      <c r="AA92" s="23">
        <v>0.57988366375339195</v>
      </c>
      <c r="AB92" s="21"/>
      <c r="AC92" s="21">
        <v>70</v>
      </c>
      <c r="AD92" s="21">
        <v>100</v>
      </c>
      <c r="AE92" s="22">
        <v>0.125007696853844</v>
      </c>
      <c r="AF92" s="22">
        <v>-4.87851208112405E-2</v>
      </c>
      <c r="AG92" s="23">
        <v>2.5624144160168099</v>
      </c>
      <c r="AJ92" s="21">
        <v>60</v>
      </c>
      <c r="AK92" s="21">
        <v>0</v>
      </c>
      <c r="AL92" s="21">
        <v>200</v>
      </c>
      <c r="AM92" s="21">
        <v>3.6394137581148803E-2</v>
      </c>
      <c r="AN92" s="21">
        <v>-6.8543643374425506E-2</v>
      </c>
      <c r="AO92" s="21">
        <v>0.53096298634641803</v>
      </c>
      <c r="AP92" s="21">
        <v>30</v>
      </c>
      <c r="AQ92" s="21">
        <v>0</v>
      </c>
      <c r="AR92" s="21">
        <v>100</v>
      </c>
      <c r="AS92" s="21">
        <v>4.6067907361372904E-3</v>
      </c>
      <c r="AT92" s="21">
        <v>-9.2351034269836305E-2</v>
      </c>
      <c r="AU92" s="21">
        <v>4.9883477457078801E-2</v>
      </c>
      <c r="AV92" s="21">
        <v>90</v>
      </c>
      <c r="AW92" s="21">
        <v>0</v>
      </c>
      <c r="AX92" s="21">
        <v>125</v>
      </c>
      <c r="AY92" s="21">
        <v>4.09455324038243E-2</v>
      </c>
      <c r="AZ92" s="21">
        <v>-6.4448150590182093E-2</v>
      </c>
      <c r="BA92" s="21">
        <v>0.63532517269877797</v>
      </c>
      <c r="BD92" s="73">
        <v>90</v>
      </c>
      <c r="BE92" s="73">
        <v>200</v>
      </c>
      <c r="BF92" s="73">
        <v>7.3172884047079997E-3</v>
      </c>
      <c r="BG92" s="73">
        <v>-7.0745530304548707E-2</v>
      </c>
      <c r="BH92" s="73">
        <v>0.10343110544522301</v>
      </c>
      <c r="BI92" s="73"/>
      <c r="BJ92" s="73">
        <v>90</v>
      </c>
      <c r="BK92" s="73">
        <v>200</v>
      </c>
      <c r="BL92" s="73">
        <v>1.32263320774574E-2</v>
      </c>
      <c r="BM92" s="73">
        <v>-3.1235507542897702E-2</v>
      </c>
      <c r="BN92" s="73">
        <v>0.423438999967996</v>
      </c>
      <c r="BO92" s="73"/>
      <c r="BP92" s="75">
        <v>90</v>
      </c>
      <c r="BQ92" s="22">
        <v>2.0210876982456299E-2</v>
      </c>
      <c r="BR92" s="22">
        <v>-5.5313516157808398E-2</v>
      </c>
      <c r="BS92" s="23">
        <v>0.365387673508136</v>
      </c>
      <c r="BT92" s="75">
        <v>200</v>
      </c>
      <c r="BU92" s="73"/>
      <c r="BV92" s="73">
        <v>90</v>
      </c>
      <c r="BW92" s="73">
        <v>200</v>
      </c>
      <c r="BX92" s="73">
        <v>6.8196340177733104E-3</v>
      </c>
      <c r="BY92" s="73">
        <v>-8.43098039200329E-2</v>
      </c>
      <c r="BZ92" s="73">
        <v>8.0887793598021798E-2</v>
      </c>
      <c r="CB92" s="75">
        <v>90</v>
      </c>
      <c r="CC92" s="22">
        <v>1.16213877022653E-2</v>
      </c>
      <c r="CD92" s="22">
        <v>-9.3390373748427596E-2</v>
      </c>
      <c r="CE92" s="23">
        <v>0.12443881779047899</v>
      </c>
      <c r="CF92" s="75">
        <v>200</v>
      </c>
      <c r="CI92" s="73"/>
      <c r="CJ92" s="73">
        <v>90</v>
      </c>
      <c r="CK92" s="73">
        <v>200</v>
      </c>
      <c r="CL92" s="73">
        <v>4.9193598229293999E-3</v>
      </c>
      <c r="CM92" s="73">
        <v>-4.3547660520151299E-2</v>
      </c>
      <c r="CN92" s="73">
        <v>0.11296496216261701</v>
      </c>
    </row>
    <row r="93" spans="1:92" x14ac:dyDescent="0.3">
      <c r="A93">
        <v>30</v>
      </c>
      <c r="B93">
        <v>3</v>
      </c>
      <c r="C93">
        <v>200</v>
      </c>
      <c r="D93" s="1">
        <v>1.6672374784457301E-2</v>
      </c>
      <c r="E93" s="1">
        <v>-2.5085253373829702E-2</v>
      </c>
      <c r="F93" s="2">
        <v>0.66462851843668602</v>
      </c>
      <c r="I93" s="7">
        <v>30</v>
      </c>
      <c r="J93" s="7">
        <v>3</v>
      </c>
      <c r="K93" s="7">
        <v>200</v>
      </c>
      <c r="L93" s="8">
        <v>-6.1183088533366004E-3</v>
      </c>
      <c r="M93" s="8">
        <v>-8.5170628188265707E-2</v>
      </c>
      <c r="N93" s="11">
        <v>-7.1835901454341405E-2</v>
      </c>
      <c r="O93" s="12"/>
      <c r="Q93" s="21">
        <v>70</v>
      </c>
      <c r="R93" s="21">
        <v>125</v>
      </c>
      <c r="S93" s="22">
        <v>0.10117393921633</v>
      </c>
      <c r="T93" s="22">
        <v>-3.9523843561352599E-2</v>
      </c>
      <c r="U93" s="23">
        <v>2.55982035399161</v>
      </c>
      <c r="V93" s="21"/>
      <c r="W93" s="21">
        <v>70</v>
      </c>
      <c r="X93" s="21">
        <v>125</v>
      </c>
      <c r="Y93" s="22">
        <v>4.4994345832201903E-2</v>
      </c>
      <c r="Z93" s="22">
        <v>-5.8423567626736797E-2</v>
      </c>
      <c r="AA93" s="23">
        <v>0.77014033308727303</v>
      </c>
      <c r="AB93" s="21"/>
      <c r="AC93" s="21">
        <v>70</v>
      </c>
      <c r="AD93" s="21">
        <v>125</v>
      </c>
      <c r="AE93" s="22">
        <v>0.141311345253535</v>
      </c>
      <c r="AF93" s="22">
        <v>-5.0896259987463603E-2</v>
      </c>
      <c r="AG93" s="23">
        <v>2.7764583348234599</v>
      </c>
      <c r="AJ93" s="21">
        <v>15</v>
      </c>
      <c r="AK93" s="21">
        <v>0</v>
      </c>
      <c r="AL93" s="21">
        <v>125</v>
      </c>
      <c r="AM93" s="21">
        <v>2.7616814000544301E-2</v>
      </c>
      <c r="AN93" s="21">
        <v>-5.3664715938863398E-2</v>
      </c>
      <c r="AO93" s="21">
        <v>0.51461772446548004</v>
      </c>
      <c r="AP93" s="21">
        <v>80</v>
      </c>
      <c r="AQ93" s="21">
        <v>0</v>
      </c>
      <c r="AR93" s="21">
        <v>100</v>
      </c>
      <c r="AS93" s="21">
        <v>4.5330029360164496E-3</v>
      </c>
      <c r="AT93" s="21">
        <v>-0.11521890009155</v>
      </c>
      <c r="AU93" s="21">
        <v>3.9342529154632003E-2</v>
      </c>
      <c r="AV93" s="21">
        <v>95</v>
      </c>
      <c r="AW93" s="21">
        <v>0</v>
      </c>
      <c r="AX93" s="21">
        <v>150</v>
      </c>
      <c r="AY93" s="21">
        <v>6.9020337205070295E-2</v>
      </c>
      <c r="AZ93" s="21">
        <v>-4.4946254394174899E-2</v>
      </c>
      <c r="BA93" s="21">
        <v>1.5356193332545001</v>
      </c>
      <c r="BD93" s="73">
        <v>95</v>
      </c>
      <c r="BE93" s="73">
        <v>100</v>
      </c>
      <c r="BF93" s="73">
        <v>4.5150811319603502E-2</v>
      </c>
      <c r="BG93" s="73">
        <v>-6.2406056522415099E-2</v>
      </c>
      <c r="BH93" s="73">
        <v>0.72350047151891705</v>
      </c>
      <c r="BI93" s="73"/>
      <c r="BJ93" s="73">
        <v>95</v>
      </c>
      <c r="BK93" s="73">
        <v>100</v>
      </c>
      <c r="BL93" s="73">
        <v>3.7555687851379201E-2</v>
      </c>
      <c r="BM93" s="73">
        <v>-5.5459044162364003E-2</v>
      </c>
      <c r="BN93" s="73">
        <v>0.67717877973933005</v>
      </c>
      <c r="BO93" s="73"/>
      <c r="BP93" s="75">
        <v>95</v>
      </c>
      <c r="BQ93" s="22">
        <v>7.7564731314254801E-2</v>
      </c>
      <c r="BR93" s="22">
        <v>-3.2993311725766902E-2</v>
      </c>
      <c r="BS93" s="23">
        <v>2.3509228767016599</v>
      </c>
      <c r="BT93" s="75">
        <v>100</v>
      </c>
      <c r="BU93" s="73"/>
      <c r="BV93" s="73">
        <v>95</v>
      </c>
      <c r="BW93" s="73">
        <v>100</v>
      </c>
      <c r="BX93" s="73">
        <v>3.6346857283466302E-2</v>
      </c>
      <c r="BY93" s="73">
        <v>-8.0460527456522102E-2</v>
      </c>
      <c r="BZ93" s="73">
        <v>0.451735259914954</v>
      </c>
      <c r="CB93" s="75">
        <v>95</v>
      </c>
      <c r="CC93" s="22">
        <v>7.1940149949004301E-2</v>
      </c>
      <c r="CD93" s="22">
        <v>-4.0770710000806301E-2</v>
      </c>
      <c r="CE93" s="23">
        <v>1.7645056941020001</v>
      </c>
      <c r="CF93" s="75">
        <v>100</v>
      </c>
      <c r="CI93" s="73"/>
      <c r="CJ93" s="73">
        <v>95</v>
      </c>
      <c r="CK93" s="73">
        <v>100</v>
      </c>
      <c r="CL93" s="73">
        <v>4.0061855652245702E-2</v>
      </c>
      <c r="CM93" s="73">
        <v>-7.1130215132642102E-2</v>
      </c>
      <c r="CN93" s="73">
        <v>0.56321853627940199</v>
      </c>
    </row>
    <row r="94" spans="1:92" x14ac:dyDescent="0.3">
      <c r="A94">
        <v>35</v>
      </c>
      <c r="B94">
        <v>0</v>
      </c>
      <c r="C94">
        <v>100</v>
      </c>
      <c r="D94" s="1">
        <v>5.8551561689355602E-2</v>
      </c>
      <c r="E94" s="1">
        <v>-4.9296710564949497E-2</v>
      </c>
      <c r="F94" s="2">
        <v>1.1877377013261801</v>
      </c>
      <c r="I94" s="5">
        <v>35</v>
      </c>
      <c r="J94" s="5">
        <v>0</v>
      </c>
      <c r="K94" s="5">
        <v>100</v>
      </c>
      <c r="L94" s="6">
        <v>-2.36469276286351E-2</v>
      </c>
      <c r="M94" s="6">
        <v>-0.16422522700723599</v>
      </c>
      <c r="N94" s="13">
        <v>-0.14399083538848201</v>
      </c>
      <c r="O94" s="10"/>
      <c r="Q94" s="21">
        <v>70</v>
      </c>
      <c r="R94" s="21">
        <v>150</v>
      </c>
      <c r="S94" s="22">
        <v>9.6163390827196799E-2</v>
      </c>
      <c r="T94" s="22">
        <v>-4.4661157220646001E-2</v>
      </c>
      <c r="U94" s="23">
        <v>2.1531773203302098</v>
      </c>
      <c r="V94" s="21"/>
      <c r="W94" s="21">
        <v>70</v>
      </c>
      <c r="X94" s="21">
        <v>150</v>
      </c>
      <c r="Y94" s="22">
        <v>5.62999327662531E-2</v>
      </c>
      <c r="Z94" s="22">
        <v>-5.7290993023653099E-2</v>
      </c>
      <c r="AA94" s="23">
        <v>0.98270129028849595</v>
      </c>
      <c r="AB94" s="21"/>
      <c r="AC94" s="21">
        <v>70</v>
      </c>
      <c r="AD94" s="21">
        <v>150</v>
      </c>
      <c r="AE94" s="22">
        <v>0.145278834592935</v>
      </c>
      <c r="AF94" s="22">
        <v>-4.8785821192300599E-2</v>
      </c>
      <c r="AG94" s="23">
        <v>2.9778905231559998</v>
      </c>
      <c r="AJ94" s="21">
        <v>75</v>
      </c>
      <c r="AK94" s="21">
        <v>0</v>
      </c>
      <c r="AL94" s="21">
        <v>200</v>
      </c>
      <c r="AM94" s="21">
        <v>3.3503635531187001E-2</v>
      </c>
      <c r="AN94" s="21">
        <v>-6.6453664822842498E-2</v>
      </c>
      <c r="AO94" s="21">
        <v>0.50416535522162298</v>
      </c>
      <c r="AP94" s="21">
        <v>40</v>
      </c>
      <c r="AQ94" s="21">
        <v>0</v>
      </c>
      <c r="AR94" s="21">
        <v>100</v>
      </c>
      <c r="AS94" s="21">
        <v>4.7050827632277598E-4</v>
      </c>
      <c r="AT94" s="21">
        <v>-0.10636630602182399</v>
      </c>
      <c r="AU94" s="21">
        <v>4.4234710588354296E-3</v>
      </c>
      <c r="AV94" s="21">
        <v>95</v>
      </c>
      <c r="AW94" s="21">
        <v>0</v>
      </c>
      <c r="AX94" s="21">
        <v>175</v>
      </c>
      <c r="AY94" s="21">
        <v>6.81988369752142E-2</v>
      </c>
      <c r="AZ94" s="21">
        <v>-4.4879334820523198E-2</v>
      </c>
      <c r="BA94" s="21">
        <v>1.5196044515353899</v>
      </c>
      <c r="BD94" s="73">
        <v>95</v>
      </c>
      <c r="BE94" s="73">
        <v>125</v>
      </c>
      <c r="BF94" s="73">
        <v>2.45496428022745E-2</v>
      </c>
      <c r="BG94" s="73">
        <v>-5.7242051786664402E-2</v>
      </c>
      <c r="BH94" s="73">
        <v>0.42887426351816799</v>
      </c>
      <c r="BI94" s="73"/>
      <c r="BJ94" s="73">
        <v>95</v>
      </c>
      <c r="BK94" s="73">
        <v>125</v>
      </c>
      <c r="BL94" s="73">
        <v>3.5012939685449697E-2</v>
      </c>
      <c r="BM94" s="73">
        <v>-3.6910346863193902E-2</v>
      </c>
      <c r="BN94" s="73">
        <v>0.94859416562036603</v>
      </c>
      <c r="BO94" s="73"/>
      <c r="BP94" s="75">
        <v>95</v>
      </c>
      <c r="BQ94" s="22">
        <v>5.6837384827764501E-2</v>
      </c>
      <c r="BR94" s="22">
        <v>-3.2497650481091898E-2</v>
      </c>
      <c r="BS94" s="23">
        <v>1.7489690481111499</v>
      </c>
      <c r="BT94" s="75">
        <v>125</v>
      </c>
      <c r="BU94" s="73"/>
      <c r="BV94" s="73">
        <v>95</v>
      </c>
      <c r="BW94" s="73">
        <v>125</v>
      </c>
      <c r="BX94" s="73">
        <v>2.5104912388860201E-2</v>
      </c>
      <c r="BY94" s="73">
        <v>-5.4188997463632503E-2</v>
      </c>
      <c r="BZ94" s="73">
        <v>0.463284311648479</v>
      </c>
      <c r="CB94" s="75">
        <v>95</v>
      </c>
      <c r="CC94" s="22">
        <v>5.6122445279485803E-2</v>
      </c>
      <c r="CD94" s="22">
        <v>-3.5488760515704001E-2</v>
      </c>
      <c r="CE94" s="23">
        <v>1.5814146356182599</v>
      </c>
      <c r="CF94" s="75">
        <v>125</v>
      </c>
      <c r="CI94" s="73"/>
      <c r="CJ94" s="73">
        <v>95</v>
      </c>
      <c r="CK94" s="73">
        <v>125</v>
      </c>
      <c r="CL94" s="73">
        <v>3.3704339641007802E-2</v>
      </c>
      <c r="CM94" s="73">
        <v>-5.7475134314580498E-2</v>
      </c>
      <c r="CN94" s="73">
        <v>0.58641602221462896</v>
      </c>
    </row>
    <row r="95" spans="1:92" x14ac:dyDescent="0.3">
      <c r="A95">
        <v>35</v>
      </c>
      <c r="B95">
        <v>0</v>
      </c>
      <c r="C95">
        <v>125</v>
      </c>
      <c r="D95" s="1">
        <v>6.0589919732056199E-2</v>
      </c>
      <c r="E95" s="1">
        <v>-3.9468133023811199E-2</v>
      </c>
      <c r="F95" s="2">
        <v>1.5351605229338301</v>
      </c>
      <c r="I95" s="7">
        <v>35</v>
      </c>
      <c r="J95" s="7">
        <v>0</v>
      </c>
      <c r="K95" s="7">
        <v>125</v>
      </c>
      <c r="L95" s="8">
        <v>-8.9666153949913893E-3</v>
      </c>
      <c r="M95" s="8">
        <v>-0.134824027042172</v>
      </c>
      <c r="N95" s="11">
        <v>-6.6506064176429694E-2</v>
      </c>
      <c r="O95" s="12"/>
      <c r="Q95" s="21">
        <v>70</v>
      </c>
      <c r="R95" s="21">
        <v>175</v>
      </c>
      <c r="S95" s="22">
        <v>9.4332498653775396E-2</v>
      </c>
      <c r="T95" s="22">
        <v>-5.4292176387529402E-2</v>
      </c>
      <c r="U95" s="23">
        <v>1.73749709314366</v>
      </c>
      <c r="V95" s="21"/>
      <c r="W95" s="21">
        <v>70</v>
      </c>
      <c r="X95" s="21">
        <v>175</v>
      </c>
      <c r="Y95" s="22">
        <v>7.22031248481914E-2</v>
      </c>
      <c r="Z95" s="22">
        <v>-6.7360400960783703E-2</v>
      </c>
      <c r="AA95" s="23">
        <v>1.07189274140792</v>
      </c>
      <c r="AB95" s="21"/>
      <c r="AC95" s="21">
        <v>70</v>
      </c>
      <c r="AD95" s="21">
        <v>175</v>
      </c>
      <c r="AE95" s="22">
        <v>0.15572476161155099</v>
      </c>
      <c r="AF95" s="22">
        <v>-4.6936881522008901E-2</v>
      </c>
      <c r="AG95" s="23">
        <v>3.3177483582613201</v>
      </c>
      <c r="AJ95" s="21">
        <v>15</v>
      </c>
      <c r="AK95" s="21">
        <v>0</v>
      </c>
      <c r="AL95" s="21">
        <v>150</v>
      </c>
      <c r="AM95" s="21">
        <v>2.5434090956234501E-2</v>
      </c>
      <c r="AN95" s="21">
        <v>-5.0501574959561799E-2</v>
      </c>
      <c r="AO95" s="21">
        <v>0.50362965861164399</v>
      </c>
      <c r="AP95" s="21">
        <v>60</v>
      </c>
      <c r="AQ95" s="21">
        <v>0</v>
      </c>
      <c r="AR95" s="21">
        <v>100</v>
      </c>
      <c r="AS95" s="21">
        <v>-1.80359100381766E-4</v>
      </c>
      <c r="AT95" s="21">
        <v>-7.2766106456125093E-2</v>
      </c>
      <c r="AU95" s="21">
        <v>-2.4786141400944001E-3</v>
      </c>
      <c r="AV95" s="21">
        <v>95</v>
      </c>
      <c r="AW95" s="21">
        <v>0</v>
      </c>
      <c r="AX95" s="21">
        <v>200</v>
      </c>
      <c r="AY95" s="21">
        <v>6.70512719225239E-2</v>
      </c>
      <c r="AZ95" s="21">
        <v>-4.5010627226717503E-2</v>
      </c>
      <c r="BA95" s="21">
        <v>1.48967646206723</v>
      </c>
      <c r="BD95" s="73">
        <v>95</v>
      </c>
      <c r="BE95" s="73">
        <v>150</v>
      </c>
      <c r="BF95" s="73">
        <v>1.54579658255945E-2</v>
      </c>
      <c r="BG95" s="73">
        <v>-4.5843455980573398E-2</v>
      </c>
      <c r="BH95" s="73">
        <v>0.33719023784212498</v>
      </c>
      <c r="BI95" s="73"/>
      <c r="BJ95" s="73">
        <v>95</v>
      </c>
      <c r="BK95" s="73">
        <v>150</v>
      </c>
      <c r="BL95" s="73">
        <v>2.5871465048270901E-2</v>
      </c>
      <c r="BM95" s="73">
        <v>-3.30895394460037E-2</v>
      </c>
      <c r="BN95" s="73">
        <v>0.78186234929285003</v>
      </c>
      <c r="BO95" s="73"/>
      <c r="BP95" s="75">
        <v>95</v>
      </c>
      <c r="BQ95" s="22">
        <v>4.0013879313914397E-2</v>
      </c>
      <c r="BR95" s="22">
        <v>-3.4937394711515801E-2</v>
      </c>
      <c r="BS95" s="23">
        <v>1.1453023227494801</v>
      </c>
      <c r="BT95" s="75">
        <v>150</v>
      </c>
      <c r="BU95" s="73"/>
      <c r="BV95" s="73">
        <v>95</v>
      </c>
      <c r="BW95" s="73">
        <v>150</v>
      </c>
      <c r="BX95" s="73">
        <v>1.36294420832993E-2</v>
      </c>
      <c r="BY95" s="73">
        <v>-4.4341775456820602E-2</v>
      </c>
      <c r="BZ95" s="73">
        <v>0.30737249338542</v>
      </c>
      <c r="CB95" s="75">
        <v>95</v>
      </c>
      <c r="CC95" s="22">
        <v>4.4175323527781599E-2</v>
      </c>
      <c r="CD95" s="22">
        <v>-3.3249504497774002E-2</v>
      </c>
      <c r="CE95" s="23">
        <v>1.32860095797033</v>
      </c>
      <c r="CF95" s="75">
        <v>150</v>
      </c>
      <c r="CI95" s="73"/>
      <c r="CJ95" s="73">
        <v>95</v>
      </c>
      <c r="CK95" s="73">
        <v>150</v>
      </c>
      <c r="CL95" s="73">
        <v>3.1966126701022397E-2</v>
      </c>
      <c r="CM95" s="73">
        <v>-4.8073213753618199E-2</v>
      </c>
      <c r="CN95" s="73">
        <v>0.66494673863189502</v>
      </c>
    </row>
    <row r="96" spans="1:92" x14ac:dyDescent="0.3">
      <c r="A96">
        <v>35</v>
      </c>
      <c r="B96">
        <v>0</v>
      </c>
      <c r="C96">
        <v>150</v>
      </c>
      <c r="D96" s="1">
        <v>5.77431170775193E-2</v>
      </c>
      <c r="E96" s="1">
        <v>-2.6888660714926699E-2</v>
      </c>
      <c r="F96" s="2">
        <v>2.1474895194562098</v>
      </c>
      <c r="I96" s="5">
        <v>35</v>
      </c>
      <c r="J96" s="5">
        <v>0</v>
      </c>
      <c r="K96" s="5">
        <v>150</v>
      </c>
      <c r="L96" s="6">
        <v>-1.38166512845002E-3</v>
      </c>
      <c r="M96" s="6">
        <v>-0.13948703055716799</v>
      </c>
      <c r="N96" s="13">
        <v>-9.9053304305861106E-3</v>
      </c>
      <c r="O96" s="10"/>
      <c r="Q96" s="21">
        <v>70</v>
      </c>
      <c r="R96" s="21">
        <v>200</v>
      </c>
      <c r="S96" s="22">
        <v>8.8121151390408395E-2</v>
      </c>
      <c r="T96" s="22">
        <v>-5.0494929152690403E-2</v>
      </c>
      <c r="U96" s="23">
        <v>1.7451485301413201</v>
      </c>
      <c r="V96" s="21"/>
      <c r="W96" s="21">
        <v>70</v>
      </c>
      <c r="X96" s="21">
        <v>200</v>
      </c>
      <c r="Y96" s="22">
        <v>6.6074709218498201E-2</v>
      </c>
      <c r="Z96" s="22">
        <v>-9.1850979264542804E-2</v>
      </c>
      <c r="AA96" s="23">
        <v>0.71936858754869004</v>
      </c>
      <c r="AB96" s="21"/>
      <c r="AC96" s="21">
        <v>70</v>
      </c>
      <c r="AD96" s="21">
        <v>200</v>
      </c>
      <c r="AE96" s="22">
        <v>0.14588656610418099</v>
      </c>
      <c r="AF96" s="22">
        <v>-5.3573276448962898E-2</v>
      </c>
      <c r="AG96" s="23">
        <v>2.7231219700210199</v>
      </c>
      <c r="AJ96" s="21">
        <v>65</v>
      </c>
      <c r="AK96" s="21">
        <v>0</v>
      </c>
      <c r="AL96" s="21">
        <v>200</v>
      </c>
      <c r="AM96" s="21">
        <v>3.9857548243534803E-2</v>
      </c>
      <c r="AN96" s="21">
        <v>-8.8099561321031E-2</v>
      </c>
      <c r="AO96" s="21">
        <v>0.452414832104505</v>
      </c>
      <c r="AP96" s="21">
        <v>35</v>
      </c>
      <c r="AQ96" s="21">
        <v>0</v>
      </c>
      <c r="AR96" s="21">
        <v>100</v>
      </c>
      <c r="AS96" s="21">
        <v>-3.1338741752409299E-3</v>
      </c>
      <c r="AT96" s="21">
        <v>-0.111143667879834</v>
      </c>
      <c r="AU96" s="21">
        <v>-2.81966056638439E-2</v>
      </c>
      <c r="AV96" s="21">
        <v>95</v>
      </c>
      <c r="AW96" s="21">
        <v>0</v>
      </c>
      <c r="AX96" s="21">
        <v>125</v>
      </c>
      <c r="AY96" s="21">
        <v>6.1012619659903997E-2</v>
      </c>
      <c r="AZ96" s="21">
        <v>-4.6083924942690202E-2</v>
      </c>
      <c r="BA96" s="21">
        <v>1.32394581702359</v>
      </c>
      <c r="BD96" s="73">
        <v>95</v>
      </c>
      <c r="BE96" s="73">
        <v>175</v>
      </c>
      <c r="BF96" s="73">
        <v>8.0224336551311497E-3</v>
      </c>
      <c r="BG96" s="73">
        <v>-4.4811799653696499E-2</v>
      </c>
      <c r="BH96" s="73">
        <v>0.179025027272462</v>
      </c>
      <c r="BI96" s="73"/>
      <c r="BJ96" s="73">
        <v>95</v>
      </c>
      <c r="BK96" s="73">
        <v>175</v>
      </c>
      <c r="BL96" s="73">
        <v>3.0859120454008699E-2</v>
      </c>
      <c r="BM96" s="73">
        <v>-2.7635378704962299E-2</v>
      </c>
      <c r="BN96" s="73">
        <v>1.1166527075117501</v>
      </c>
      <c r="BO96" s="73"/>
      <c r="BP96" s="75">
        <v>95</v>
      </c>
      <c r="BQ96" s="22">
        <v>3.8063494648441401E-2</v>
      </c>
      <c r="BR96" s="22">
        <v>-3.4978337905475498E-2</v>
      </c>
      <c r="BS96" s="23">
        <v>1.0882019251830399</v>
      </c>
      <c r="BT96" s="75">
        <v>175</v>
      </c>
      <c r="BU96" s="73"/>
      <c r="BV96" s="73">
        <v>95</v>
      </c>
      <c r="BW96" s="73">
        <v>175</v>
      </c>
      <c r="BX96" s="73">
        <v>1.6541564100010001E-3</v>
      </c>
      <c r="BY96" s="73">
        <v>-5.1748960023266899E-2</v>
      </c>
      <c r="BZ96" s="73">
        <v>3.1965017446867999E-2</v>
      </c>
      <c r="CB96" s="75">
        <v>95</v>
      </c>
      <c r="CC96" s="22">
        <v>2.8031362998874699E-2</v>
      </c>
      <c r="CD96" s="22">
        <v>-4.1760728920187999E-2</v>
      </c>
      <c r="CE96" s="23">
        <v>0.67123739751879097</v>
      </c>
      <c r="CF96" s="75">
        <v>175</v>
      </c>
      <c r="CI96" s="73"/>
      <c r="CJ96" s="73">
        <v>95</v>
      </c>
      <c r="CK96" s="73">
        <v>175</v>
      </c>
      <c r="CL96" s="73">
        <v>2.65254778662047E-2</v>
      </c>
      <c r="CM96" s="73">
        <v>-4.0253855807042598E-2</v>
      </c>
      <c r="CN96" s="73">
        <v>0.65895495808786297</v>
      </c>
    </row>
    <row r="97" spans="1:92" x14ac:dyDescent="0.3">
      <c r="A97">
        <v>35</v>
      </c>
      <c r="B97">
        <v>0</v>
      </c>
      <c r="C97">
        <v>175</v>
      </c>
      <c r="D97" s="1">
        <v>5.1903364429365099E-2</v>
      </c>
      <c r="E97" s="1">
        <v>-3.1285024447664102E-2</v>
      </c>
      <c r="F97" s="2">
        <v>1.65904822980697</v>
      </c>
      <c r="I97" s="7">
        <v>35</v>
      </c>
      <c r="J97" s="7">
        <v>0</v>
      </c>
      <c r="K97" s="7">
        <v>175</v>
      </c>
      <c r="L97" s="8">
        <v>6.6054634553148301E-4</v>
      </c>
      <c r="M97" s="8">
        <v>-0.14228349144968699</v>
      </c>
      <c r="N97" s="11">
        <v>4.6424665208968097E-3</v>
      </c>
      <c r="O97" s="12"/>
      <c r="Q97" s="21">
        <v>75</v>
      </c>
      <c r="R97" s="21">
        <v>50</v>
      </c>
      <c r="S97" s="22">
        <v>0.105685824854473</v>
      </c>
      <c r="T97" s="22">
        <v>-0.13344288483064801</v>
      </c>
      <c r="U97" s="23">
        <v>0.79199295630185795</v>
      </c>
      <c r="V97" s="21"/>
      <c r="W97" s="21">
        <v>75</v>
      </c>
      <c r="X97" s="21">
        <v>50</v>
      </c>
      <c r="Y97" s="22">
        <v>-1.6299440363973E-3</v>
      </c>
      <c r="Z97" s="22">
        <v>-0.18728810644831101</v>
      </c>
      <c r="AA97" s="23">
        <v>-8.7028699649283198E-3</v>
      </c>
      <c r="AB97" s="21"/>
      <c r="AC97" s="21">
        <v>75</v>
      </c>
      <c r="AD97" s="21">
        <v>50</v>
      </c>
      <c r="AE97" s="22">
        <v>0.11226011657763001</v>
      </c>
      <c r="AF97" s="22">
        <v>-4.83360115193937E-2</v>
      </c>
      <c r="AG97" s="23">
        <v>2.3224944104580998</v>
      </c>
      <c r="AJ97" s="21">
        <v>15</v>
      </c>
      <c r="AK97" s="21">
        <v>0</v>
      </c>
      <c r="AL97" s="21">
        <v>100</v>
      </c>
      <c r="AM97" s="21">
        <v>2.5818846313435201E-2</v>
      </c>
      <c r="AN97" s="21">
        <v>-6.1889942375706199E-2</v>
      </c>
      <c r="AO97" s="21">
        <v>0.41717353938868701</v>
      </c>
      <c r="AP97" s="21">
        <v>75</v>
      </c>
      <c r="AQ97" s="21">
        <v>0</v>
      </c>
      <c r="AR97" s="21">
        <v>100</v>
      </c>
      <c r="AS97" s="21">
        <v>-4.52187286484243E-3</v>
      </c>
      <c r="AT97" s="21">
        <v>-7.8615946952833998E-2</v>
      </c>
      <c r="AU97" s="21">
        <v>-5.7518519334955602E-2</v>
      </c>
      <c r="AV97" s="21">
        <v>95</v>
      </c>
      <c r="AW97" s="21">
        <v>0</v>
      </c>
      <c r="AX97" s="21">
        <v>100</v>
      </c>
      <c r="AY97" s="21">
        <v>5.8727454627597202E-2</v>
      </c>
      <c r="AZ97" s="21">
        <v>-5.3694438925713898E-2</v>
      </c>
      <c r="BA97" s="21">
        <v>1.0937343941491999</v>
      </c>
      <c r="BD97" s="73">
        <v>95</v>
      </c>
      <c r="BE97" s="73">
        <v>200</v>
      </c>
      <c r="BF97" s="73">
        <v>-4.0729675865196202E-4</v>
      </c>
      <c r="BG97" s="73">
        <v>-4.4617217102078999E-2</v>
      </c>
      <c r="BH97" s="73">
        <v>-9.1286903376361292E-3</v>
      </c>
      <c r="BI97" s="73"/>
      <c r="BJ97" s="73">
        <v>95</v>
      </c>
      <c r="BK97" s="73">
        <v>200</v>
      </c>
      <c r="BL97" s="73">
        <v>2.0293072676670802E-2</v>
      </c>
      <c r="BM97" s="73">
        <v>-3.0331842803918301E-2</v>
      </c>
      <c r="BN97" s="73">
        <v>0.66903527121172301</v>
      </c>
      <c r="BO97" s="73"/>
      <c r="BP97" s="75">
        <v>95</v>
      </c>
      <c r="BQ97" s="22">
        <v>1.9914217651543799E-2</v>
      </c>
      <c r="BR97" s="22">
        <v>-3.4571177770831803E-2</v>
      </c>
      <c r="BS97" s="23">
        <v>0.57603526797822002</v>
      </c>
      <c r="BT97" s="75">
        <v>200</v>
      </c>
      <c r="BU97" s="73"/>
      <c r="BV97" s="73">
        <v>95</v>
      </c>
      <c r="BW97" s="73">
        <v>200</v>
      </c>
      <c r="BX97" s="73">
        <v>1.14282575715096E-4</v>
      </c>
      <c r="BY97" s="73">
        <v>-5.0449592327702797E-2</v>
      </c>
      <c r="BZ97" s="73">
        <v>2.2652824421802499E-3</v>
      </c>
      <c r="CB97" s="75">
        <v>95</v>
      </c>
      <c r="CC97" s="22">
        <v>2.1697030344404799E-2</v>
      </c>
      <c r="CD97" s="22">
        <v>-4.9024539147062E-2</v>
      </c>
      <c r="CE97" s="23">
        <v>0.44257489661083599</v>
      </c>
      <c r="CF97" s="75">
        <v>200</v>
      </c>
      <c r="CI97" s="73"/>
      <c r="CJ97" s="73">
        <v>95</v>
      </c>
      <c r="CK97" s="73">
        <v>200</v>
      </c>
      <c r="CL97" s="73">
        <v>2.1591204764634501E-2</v>
      </c>
      <c r="CM97" s="73">
        <v>-3.8433494897303598E-2</v>
      </c>
      <c r="CN97" s="73">
        <v>0.56178093671489904</v>
      </c>
    </row>
    <row r="98" spans="1:92" x14ac:dyDescent="0.3">
      <c r="A98">
        <v>35</v>
      </c>
      <c r="B98">
        <v>0</v>
      </c>
      <c r="C98">
        <v>200</v>
      </c>
      <c r="D98" s="1">
        <v>5.0222548949729502E-2</v>
      </c>
      <c r="E98" s="1">
        <v>-3.4323092889159301E-2</v>
      </c>
      <c r="F98" s="2">
        <v>1.4632291184222399</v>
      </c>
      <c r="I98" s="5">
        <v>35</v>
      </c>
      <c r="J98" s="5">
        <v>0</v>
      </c>
      <c r="K98" s="5">
        <v>200</v>
      </c>
      <c r="L98" s="6">
        <v>2.0343158188674201E-4</v>
      </c>
      <c r="M98" s="6">
        <v>-0.16239181719138199</v>
      </c>
      <c r="N98" s="13">
        <v>1.25272064445829E-3</v>
      </c>
      <c r="O98" s="10"/>
      <c r="Q98" s="21">
        <v>75</v>
      </c>
      <c r="R98" s="21">
        <v>75</v>
      </c>
      <c r="S98" s="22">
        <v>9.9504655043957099E-2</v>
      </c>
      <c r="T98" s="22">
        <v>-8.8214152259301196E-2</v>
      </c>
      <c r="U98" s="23">
        <v>1.1279896988803699</v>
      </c>
      <c r="V98" s="21"/>
      <c r="W98" s="21">
        <v>75</v>
      </c>
      <c r="X98" s="21">
        <v>75</v>
      </c>
      <c r="Y98" s="22">
        <v>2.9898767837773298E-2</v>
      </c>
      <c r="Z98" s="22">
        <v>-0.107510244927416</v>
      </c>
      <c r="AA98" s="23">
        <v>0.27810156937098301</v>
      </c>
      <c r="AB98" s="21"/>
      <c r="AC98" s="21">
        <v>75</v>
      </c>
      <c r="AD98" s="21">
        <v>75</v>
      </c>
      <c r="AE98" s="22">
        <v>0.128197074417607</v>
      </c>
      <c r="AF98" s="22">
        <v>-4.54600252504175E-2</v>
      </c>
      <c r="AG98" s="23">
        <v>2.8199956711733098</v>
      </c>
    </row>
    <row r="99" spans="1:92" x14ac:dyDescent="0.3">
      <c r="A99">
        <v>35</v>
      </c>
      <c r="B99">
        <v>1</v>
      </c>
      <c r="C99">
        <v>100</v>
      </c>
      <c r="D99" s="1">
        <v>3.0471211656567798E-3</v>
      </c>
      <c r="E99" s="1">
        <v>-5.3013136598035103E-2</v>
      </c>
      <c r="F99" s="2">
        <v>5.7478605515481097E-2</v>
      </c>
      <c r="I99" s="7">
        <v>35</v>
      </c>
      <c r="J99" s="7">
        <v>1</v>
      </c>
      <c r="K99" s="7">
        <v>100</v>
      </c>
      <c r="L99" s="8">
        <v>-4.4840680709941003E-2</v>
      </c>
      <c r="M99" s="8">
        <v>-0.20124928287170099</v>
      </c>
      <c r="N99" s="11">
        <v>-0.222811629786166</v>
      </c>
      <c r="O99" s="12"/>
      <c r="Q99" s="21">
        <v>75</v>
      </c>
      <c r="R99" s="21">
        <v>100</v>
      </c>
      <c r="S99" s="22">
        <v>8.63512752873562E-2</v>
      </c>
      <c r="T99" s="22">
        <v>-8.1504372584410595E-2</v>
      </c>
      <c r="U99" s="23">
        <v>1.05946800827067</v>
      </c>
      <c r="V99" s="21"/>
      <c r="W99" s="21">
        <v>75</v>
      </c>
      <c r="X99" s="21">
        <v>100</v>
      </c>
      <c r="Y99" s="22">
        <v>4.2429287997234298E-2</v>
      </c>
      <c r="Z99" s="22">
        <v>-6.6808627601158799E-2</v>
      </c>
      <c r="AA99" s="23">
        <v>0.63508695689025496</v>
      </c>
      <c r="AB99" s="21"/>
      <c r="AC99" s="21">
        <v>75</v>
      </c>
      <c r="AD99" s="21">
        <v>100</v>
      </c>
      <c r="AE99" s="22">
        <v>0.125863506760855</v>
      </c>
      <c r="AF99" s="22">
        <v>-5.3179146980953003E-2</v>
      </c>
      <c r="AG99" s="23">
        <v>2.36678310778349</v>
      </c>
    </row>
    <row r="100" spans="1:92" x14ac:dyDescent="0.3">
      <c r="A100">
        <v>35</v>
      </c>
      <c r="B100">
        <v>1</v>
      </c>
      <c r="C100">
        <v>125</v>
      </c>
      <c r="D100" s="1">
        <v>-6.9699565635872795E-4</v>
      </c>
      <c r="E100" s="1">
        <v>-7.1412943677853502E-2</v>
      </c>
      <c r="F100" s="2">
        <v>-9.7600745811977901E-3</v>
      </c>
      <c r="I100" s="5">
        <v>35</v>
      </c>
      <c r="J100" s="5">
        <v>1</v>
      </c>
      <c r="K100" s="5">
        <v>125</v>
      </c>
      <c r="L100" s="6">
        <v>-1.9075091885451999E-2</v>
      </c>
      <c r="M100" s="6">
        <v>-0.111479896657202</v>
      </c>
      <c r="N100" s="13">
        <v>-0.17110790785990099</v>
      </c>
      <c r="O100" s="10"/>
      <c r="Q100" s="21">
        <v>75</v>
      </c>
      <c r="R100" s="21">
        <v>125</v>
      </c>
      <c r="S100" s="22">
        <v>7.9168493780565105E-2</v>
      </c>
      <c r="T100" s="22">
        <v>-9.0898632537102605E-2</v>
      </c>
      <c r="U100" s="23">
        <v>0.87095362791349396</v>
      </c>
      <c r="V100" s="21"/>
      <c r="W100" s="21">
        <v>75</v>
      </c>
      <c r="X100" s="21">
        <v>125</v>
      </c>
      <c r="Y100" s="22">
        <v>5.63438288659074E-2</v>
      </c>
      <c r="Z100" s="22">
        <v>-4.8321903738583499E-2</v>
      </c>
      <c r="AA100" s="23">
        <v>1.16601012184291</v>
      </c>
      <c r="AB100" s="21"/>
      <c r="AC100" s="21">
        <v>75</v>
      </c>
      <c r="AD100" s="21">
        <v>125</v>
      </c>
      <c r="AE100" s="22">
        <v>0.130315680780275</v>
      </c>
      <c r="AF100" s="22">
        <v>-7.9733507539070603E-2</v>
      </c>
      <c r="AG100" s="23">
        <v>1.6343904188138001</v>
      </c>
    </row>
    <row r="101" spans="1:92" x14ac:dyDescent="0.3">
      <c r="A101">
        <v>35</v>
      </c>
      <c r="B101">
        <v>1</v>
      </c>
      <c r="C101">
        <v>150</v>
      </c>
      <c r="D101" s="1">
        <v>1.2774593220481901E-3</v>
      </c>
      <c r="E101" s="1">
        <v>-5.9679233289325603E-2</v>
      </c>
      <c r="F101" s="2">
        <v>2.1405424494229899E-2</v>
      </c>
      <c r="I101" s="7">
        <v>35</v>
      </c>
      <c r="J101" s="7">
        <v>1</v>
      </c>
      <c r="K101" s="7">
        <v>150</v>
      </c>
      <c r="L101" s="8">
        <v>-7.0324115528840698E-3</v>
      </c>
      <c r="M101" s="8">
        <v>-9.03554650510177E-2</v>
      </c>
      <c r="N101" s="11">
        <v>-7.7830505868276195E-2</v>
      </c>
      <c r="O101" s="12"/>
      <c r="Q101" s="21">
        <v>75</v>
      </c>
      <c r="R101" s="21">
        <v>150</v>
      </c>
      <c r="S101" s="22">
        <v>7.6588893643762895E-2</v>
      </c>
      <c r="T101" s="22">
        <v>-8.4733956259114201E-2</v>
      </c>
      <c r="U101" s="23">
        <v>0.90387486935646</v>
      </c>
      <c r="V101" s="21"/>
      <c r="W101" s="21">
        <v>75</v>
      </c>
      <c r="X101" s="21">
        <v>150</v>
      </c>
      <c r="Y101" s="22">
        <v>6.7344523568440395E-2</v>
      </c>
      <c r="Z101" s="22">
        <v>-6.3021149496102602E-2</v>
      </c>
      <c r="AA101" s="23">
        <v>1.0686019551675201</v>
      </c>
      <c r="AB101" s="21"/>
      <c r="AC101" s="21">
        <v>75</v>
      </c>
      <c r="AD101" s="21">
        <v>150</v>
      </c>
      <c r="AE101" s="22">
        <v>0.13682234995452699</v>
      </c>
      <c r="AF101" s="22">
        <v>-5.5474228992022201E-2</v>
      </c>
      <c r="AG101" s="23">
        <v>2.46641282701205</v>
      </c>
    </row>
    <row r="102" spans="1:92" x14ac:dyDescent="0.3">
      <c r="A102">
        <v>35</v>
      </c>
      <c r="B102">
        <v>1</v>
      </c>
      <c r="C102">
        <v>175</v>
      </c>
      <c r="D102" s="1">
        <v>5.7545580767235705E-4</v>
      </c>
      <c r="E102" s="1">
        <v>-6.7308204429768106E-2</v>
      </c>
      <c r="F102" s="2">
        <v>8.5495640917417296E-3</v>
      </c>
      <c r="I102" s="5">
        <v>35</v>
      </c>
      <c r="J102" s="5">
        <v>1</v>
      </c>
      <c r="K102" s="5">
        <v>175</v>
      </c>
      <c r="L102" s="6">
        <v>8.6941944682193805E-3</v>
      </c>
      <c r="M102" s="6">
        <v>-4.1269440130881102E-2</v>
      </c>
      <c r="N102" s="13">
        <v>0.21066906749029701</v>
      </c>
      <c r="O102" s="10"/>
      <c r="Q102" s="21">
        <v>75</v>
      </c>
      <c r="R102" s="21">
        <v>175</v>
      </c>
      <c r="S102" s="22">
        <v>7.7764617698526897E-2</v>
      </c>
      <c r="T102" s="22">
        <v>-6.6251548313671596E-2</v>
      </c>
      <c r="U102" s="23">
        <v>1.1737781180651901</v>
      </c>
      <c r="V102" s="21"/>
      <c r="W102" s="21">
        <v>75</v>
      </c>
      <c r="X102" s="21">
        <v>175</v>
      </c>
      <c r="Y102" s="22">
        <v>6.3479580757737894E-2</v>
      </c>
      <c r="Z102" s="22">
        <v>-7.1127189761060097E-2</v>
      </c>
      <c r="AA102" s="23">
        <v>0.89247980935261095</v>
      </c>
      <c r="AB102" s="21"/>
      <c r="AC102" s="21">
        <v>75</v>
      </c>
      <c r="AD102" s="21">
        <v>175</v>
      </c>
      <c r="AE102" s="22">
        <v>0.13475856498779201</v>
      </c>
      <c r="AF102" s="22">
        <v>-6.12807148175726E-2</v>
      </c>
      <c r="AG102" s="23">
        <v>2.1990370933001699</v>
      </c>
    </row>
    <row r="103" spans="1:92" x14ac:dyDescent="0.3">
      <c r="A103">
        <v>35</v>
      </c>
      <c r="B103">
        <v>1</v>
      </c>
      <c r="C103">
        <v>200</v>
      </c>
      <c r="D103" s="1">
        <v>-9.5781508202898904E-3</v>
      </c>
      <c r="E103" s="1">
        <v>-7.7581236417209307E-2</v>
      </c>
      <c r="F103" s="2">
        <v>-0.12345963099609999</v>
      </c>
      <c r="I103" s="7">
        <v>35</v>
      </c>
      <c r="J103" s="7">
        <v>1</v>
      </c>
      <c r="K103" s="7">
        <v>200</v>
      </c>
      <c r="L103" s="8">
        <v>-5.0491884715078896E-3</v>
      </c>
      <c r="M103" s="8">
        <v>-0.11343634139759699</v>
      </c>
      <c r="N103" s="11">
        <v>-4.4511206984456202E-2</v>
      </c>
      <c r="O103" s="12"/>
      <c r="Q103" s="21">
        <v>75</v>
      </c>
      <c r="R103" s="21">
        <v>200</v>
      </c>
      <c r="S103" s="22">
        <v>6.2794150753618397E-2</v>
      </c>
      <c r="T103" s="22">
        <v>-7.1692042417335206E-2</v>
      </c>
      <c r="U103" s="23">
        <v>0.87588731798265296</v>
      </c>
      <c r="V103" s="21"/>
      <c r="W103" s="21">
        <v>75</v>
      </c>
      <c r="X103" s="21">
        <v>200</v>
      </c>
      <c r="Y103" s="22">
        <v>5.9638233467238497E-2</v>
      </c>
      <c r="Z103" s="22">
        <v>-8.00037427167683E-2</v>
      </c>
      <c r="AA103" s="23">
        <v>0.74544304356324398</v>
      </c>
      <c r="AB103" s="21"/>
      <c r="AC103" s="21">
        <v>75</v>
      </c>
      <c r="AD103" s="21">
        <v>200</v>
      </c>
      <c r="AE103" s="22">
        <v>0.119275497675496</v>
      </c>
      <c r="AF103" s="22">
        <v>-7.3698117471468996E-2</v>
      </c>
      <c r="AG103" s="23">
        <v>1.61843343857014</v>
      </c>
    </row>
    <row r="104" spans="1:92" x14ac:dyDescent="0.3">
      <c r="A104">
        <v>35</v>
      </c>
      <c r="B104">
        <v>2</v>
      </c>
      <c r="C104">
        <v>100</v>
      </c>
      <c r="D104" s="1">
        <v>1.85718330517354E-3</v>
      </c>
      <c r="E104" s="1">
        <v>-6.0470475484851099E-2</v>
      </c>
      <c r="F104" s="2">
        <v>3.0712232544604201E-2</v>
      </c>
      <c r="I104" s="5">
        <v>35</v>
      </c>
      <c r="J104" s="5">
        <v>2</v>
      </c>
      <c r="K104" s="5">
        <v>100</v>
      </c>
      <c r="L104" s="6">
        <v>1.7753849599226799E-2</v>
      </c>
      <c r="M104" s="6">
        <v>-2.6242415893299498E-2</v>
      </c>
      <c r="N104" s="13">
        <v>0.67653259026962898</v>
      </c>
      <c r="O104" s="10"/>
      <c r="Q104" s="21">
        <v>80</v>
      </c>
      <c r="R104" s="21">
        <v>50</v>
      </c>
      <c r="S104" s="22">
        <v>9.8272957415537598E-2</v>
      </c>
      <c r="T104" s="22">
        <v>-0.123350074758053</v>
      </c>
      <c r="U104" s="23">
        <v>0.79669961780157805</v>
      </c>
      <c r="V104" s="21"/>
      <c r="W104" s="21">
        <v>80</v>
      </c>
      <c r="X104" s="21">
        <v>50</v>
      </c>
      <c r="Y104" s="22">
        <v>1.5359710646017301E-2</v>
      </c>
      <c r="Z104" s="22">
        <v>-0.17121681805678701</v>
      </c>
      <c r="AA104" s="23">
        <v>8.9709123322937498E-2</v>
      </c>
      <c r="AB104" s="21"/>
      <c r="AC104" s="21">
        <v>80</v>
      </c>
      <c r="AD104" s="21">
        <v>50</v>
      </c>
      <c r="AE104" s="22">
        <v>0.116899639119217</v>
      </c>
      <c r="AF104" s="22">
        <v>-4.1790635497360597E-2</v>
      </c>
      <c r="AG104" s="23">
        <v>2.7972687595669701</v>
      </c>
    </row>
    <row r="105" spans="1:92" x14ac:dyDescent="0.3">
      <c r="A105">
        <v>35</v>
      </c>
      <c r="B105">
        <v>2</v>
      </c>
      <c r="C105">
        <v>125</v>
      </c>
      <c r="D105" s="1">
        <v>5.9983009511935196E-3</v>
      </c>
      <c r="E105" s="1">
        <v>-4.98253151163724E-2</v>
      </c>
      <c r="F105" s="2">
        <v>0.120386613455104</v>
      </c>
      <c r="I105" s="7">
        <v>35</v>
      </c>
      <c r="J105" s="7">
        <v>2</v>
      </c>
      <c r="K105" s="7">
        <v>125</v>
      </c>
      <c r="L105" s="8">
        <v>9.7970632456204094E-3</v>
      </c>
      <c r="M105" s="8">
        <v>-3.46929476944755E-2</v>
      </c>
      <c r="N105" s="11">
        <v>0.28239350924858098</v>
      </c>
      <c r="O105" s="12"/>
      <c r="Q105" s="21">
        <v>80</v>
      </c>
      <c r="R105" s="21">
        <v>75</v>
      </c>
      <c r="S105" s="22">
        <v>8.0294647301037095E-2</v>
      </c>
      <c r="T105" s="22">
        <v>-9.5784185266081498E-2</v>
      </c>
      <c r="U105" s="23">
        <v>0.83828710426449204</v>
      </c>
      <c r="V105" s="21"/>
      <c r="W105" s="21">
        <v>80</v>
      </c>
      <c r="X105" s="21">
        <v>75</v>
      </c>
      <c r="Y105" s="22">
        <v>4.7242132171273002E-2</v>
      </c>
      <c r="Z105" s="22">
        <v>-0.100752909367035</v>
      </c>
      <c r="AA105" s="23">
        <v>0.46889099747158097</v>
      </c>
      <c r="AB105" s="21"/>
      <c r="AC105" s="21">
        <v>80</v>
      </c>
      <c r="AD105" s="21">
        <v>75</v>
      </c>
      <c r="AE105" s="22">
        <v>0.124034559310838</v>
      </c>
      <c r="AF105" s="22">
        <v>-3.7599453872131101E-2</v>
      </c>
      <c r="AG105" s="23">
        <v>3.2988393856106799</v>
      </c>
    </row>
    <row r="106" spans="1:92" x14ac:dyDescent="0.3">
      <c r="A106">
        <v>35</v>
      </c>
      <c r="B106">
        <v>2</v>
      </c>
      <c r="C106">
        <v>150</v>
      </c>
      <c r="D106" s="1">
        <v>7.0804339380541601E-3</v>
      </c>
      <c r="E106" s="1">
        <v>-4.9749130525998601E-2</v>
      </c>
      <c r="F106" s="2">
        <v>0.14232276751759401</v>
      </c>
      <c r="I106" s="5">
        <v>35</v>
      </c>
      <c r="J106" s="5">
        <v>2</v>
      </c>
      <c r="K106" s="5">
        <v>150</v>
      </c>
      <c r="L106" s="6">
        <v>7.4647021572697104E-3</v>
      </c>
      <c r="M106" s="6">
        <v>-3.5560473565154301E-2</v>
      </c>
      <c r="N106" s="13">
        <v>0.20991571283753499</v>
      </c>
      <c r="O106" s="10"/>
      <c r="Q106" s="21">
        <v>80</v>
      </c>
      <c r="R106" s="21">
        <v>100</v>
      </c>
      <c r="S106" s="22">
        <v>7.4491817561310902E-2</v>
      </c>
      <c r="T106" s="22">
        <v>-8.5509802580821304E-2</v>
      </c>
      <c r="U106" s="23">
        <v>0.87114945085861295</v>
      </c>
      <c r="V106" s="21"/>
      <c r="W106" s="21">
        <v>80</v>
      </c>
      <c r="X106" s="21">
        <v>100</v>
      </c>
      <c r="Y106" s="22">
        <v>4.7384964885117301E-2</v>
      </c>
      <c r="Z106" s="22">
        <v>-6.3261561574504396E-2</v>
      </c>
      <c r="AA106" s="23">
        <v>0.74903248838255498</v>
      </c>
      <c r="AB106" s="21"/>
      <c r="AC106" s="21">
        <v>80</v>
      </c>
      <c r="AD106" s="21">
        <v>100</v>
      </c>
      <c r="AE106" s="22">
        <v>0.119270573348153</v>
      </c>
      <c r="AF106" s="22">
        <v>-8.1399772821233396E-2</v>
      </c>
      <c r="AG106" s="23">
        <v>1.4652445481646399</v>
      </c>
    </row>
    <row r="107" spans="1:92" x14ac:dyDescent="0.3">
      <c r="A107">
        <v>35</v>
      </c>
      <c r="B107">
        <v>2</v>
      </c>
      <c r="C107">
        <v>175</v>
      </c>
      <c r="D107" s="1">
        <v>1.3518822080762801E-2</v>
      </c>
      <c r="E107" s="1">
        <v>-4.9385633185596502E-2</v>
      </c>
      <c r="F107" s="2">
        <v>0.27373997676525902</v>
      </c>
      <c r="I107" s="7">
        <v>35</v>
      </c>
      <c r="J107" s="7">
        <v>2</v>
      </c>
      <c r="K107" s="7">
        <v>175</v>
      </c>
      <c r="L107" s="8">
        <v>3.4196336056050802E-4</v>
      </c>
      <c r="M107" s="8">
        <v>-4.6192502485157702E-2</v>
      </c>
      <c r="N107" s="11">
        <v>7.4030057295637001E-3</v>
      </c>
      <c r="O107" s="12"/>
      <c r="Q107" s="21">
        <v>80</v>
      </c>
      <c r="R107" s="21">
        <v>125</v>
      </c>
      <c r="S107" s="22">
        <v>8.0218252567040405E-2</v>
      </c>
      <c r="T107" s="22">
        <v>-4.3803279690578602E-2</v>
      </c>
      <c r="U107" s="23">
        <v>1.8313298258416499</v>
      </c>
      <c r="V107" s="21"/>
      <c r="W107" s="21">
        <v>80</v>
      </c>
      <c r="X107" s="21">
        <v>125</v>
      </c>
      <c r="Y107" s="22">
        <v>6.5478408910105507E-2</v>
      </c>
      <c r="Z107" s="22">
        <v>-3.8375670185437402E-2</v>
      </c>
      <c r="AA107" s="23">
        <v>1.70624795850348</v>
      </c>
      <c r="AB107" s="21"/>
      <c r="AC107" s="21">
        <v>80</v>
      </c>
      <c r="AD107" s="21">
        <v>125</v>
      </c>
      <c r="AE107" s="22">
        <v>0.13830704867424601</v>
      </c>
      <c r="AF107" s="22">
        <v>-3.3643640088218497E-2</v>
      </c>
      <c r="AG107" s="23">
        <v>4.1109418692978901</v>
      </c>
    </row>
    <row r="108" spans="1:92" x14ac:dyDescent="0.3">
      <c r="A108">
        <v>35</v>
      </c>
      <c r="B108">
        <v>2</v>
      </c>
      <c r="C108">
        <v>200</v>
      </c>
      <c r="D108" s="1">
        <v>1.55093561731571E-2</v>
      </c>
      <c r="E108" s="1">
        <v>-4.0216760611565802E-2</v>
      </c>
      <c r="F108" s="2">
        <v>0.38564409309229197</v>
      </c>
      <c r="I108" s="5">
        <v>35</v>
      </c>
      <c r="J108" s="5">
        <v>2</v>
      </c>
      <c r="K108" s="5">
        <v>200</v>
      </c>
      <c r="L108" s="6">
        <v>3.5331140642080598E-3</v>
      </c>
      <c r="M108" s="6">
        <v>-5.31373523633695E-2</v>
      </c>
      <c r="N108" s="13">
        <v>6.6490216525045207E-2</v>
      </c>
      <c r="O108" s="10"/>
      <c r="Q108" s="21">
        <v>80</v>
      </c>
      <c r="R108" s="21">
        <v>150</v>
      </c>
      <c r="S108" s="22">
        <v>7.4506587642729202E-2</v>
      </c>
      <c r="T108" s="22">
        <v>-3.2465603073570097E-2</v>
      </c>
      <c r="U108" s="23">
        <v>2.2949392769291901</v>
      </c>
      <c r="V108" s="21"/>
      <c r="W108" s="21">
        <v>80</v>
      </c>
      <c r="X108" s="21">
        <v>150</v>
      </c>
      <c r="Y108" s="22">
        <v>5.92083935816528E-2</v>
      </c>
      <c r="Z108" s="22">
        <v>-5.9692217141730002E-2</v>
      </c>
      <c r="AA108" s="23">
        <v>0.99189469610538294</v>
      </c>
      <c r="AB108" s="21"/>
      <c r="AC108" s="21">
        <v>80</v>
      </c>
      <c r="AD108" s="21">
        <v>150</v>
      </c>
      <c r="AE108" s="22">
        <v>0.12856355080535301</v>
      </c>
      <c r="AF108" s="22">
        <v>-3.0859061471819001E-2</v>
      </c>
      <c r="AG108" s="23">
        <v>4.1661523284744</v>
      </c>
    </row>
    <row r="109" spans="1:92" x14ac:dyDescent="0.3">
      <c r="A109">
        <v>35</v>
      </c>
      <c r="B109">
        <v>3</v>
      </c>
      <c r="C109">
        <v>100</v>
      </c>
      <c r="D109" s="1">
        <v>9.5361124050856796E-3</v>
      </c>
      <c r="E109" s="1">
        <v>-3.0717428361723399E-2</v>
      </c>
      <c r="F109" s="2">
        <v>0.31044631382516702</v>
      </c>
      <c r="I109" s="7">
        <v>35</v>
      </c>
      <c r="J109" s="7">
        <v>3</v>
      </c>
      <c r="K109" s="7">
        <v>100</v>
      </c>
      <c r="L109" s="8">
        <v>-3.4996539598850301E-3</v>
      </c>
      <c r="M109" s="8">
        <v>-8.8764534524192307E-2</v>
      </c>
      <c r="N109" s="11">
        <v>-3.9426263863651702E-2</v>
      </c>
      <c r="O109" s="12"/>
      <c r="Q109" s="21">
        <v>80</v>
      </c>
      <c r="R109" s="21">
        <v>175</v>
      </c>
      <c r="S109" s="22">
        <v>4.6628314050561601E-2</v>
      </c>
      <c r="T109" s="22">
        <v>-7.1696952068213596E-2</v>
      </c>
      <c r="U109" s="23">
        <v>0.65035280727413203</v>
      </c>
      <c r="V109" s="21"/>
      <c r="W109" s="21">
        <v>80</v>
      </c>
      <c r="X109" s="21">
        <v>175</v>
      </c>
      <c r="Y109" s="22">
        <v>5.0158477195617203E-2</v>
      </c>
      <c r="Z109" s="22">
        <v>-7.5492404458955803E-2</v>
      </c>
      <c r="AA109" s="23">
        <v>0.66441753385782798</v>
      </c>
      <c r="AB109" s="21"/>
      <c r="AC109" s="21">
        <v>80</v>
      </c>
      <c r="AD109" s="21">
        <v>175</v>
      </c>
      <c r="AE109" s="22">
        <v>9.7786754618589794E-2</v>
      </c>
      <c r="AF109" s="22">
        <v>-6.9411114882176397E-2</v>
      </c>
      <c r="AG109" s="23">
        <v>1.4088054166048201</v>
      </c>
    </row>
    <row r="110" spans="1:92" x14ac:dyDescent="0.3">
      <c r="A110">
        <v>35</v>
      </c>
      <c r="B110">
        <v>3</v>
      </c>
      <c r="C110">
        <v>125</v>
      </c>
      <c r="D110" s="1">
        <v>1.3852650718256899E-2</v>
      </c>
      <c r="E110" s="1">
        <v>-2.5791375284502999E-2</v>
      </c>
      <c r="F110" s="2">
        <v>0.537103995636106</v>
      </c>
      <c r="I110" s="5">
        <v>35</v>
      </c>
      <c r="J110" s="5">
        <v>3</v>
      </c>
      <c r="K110" s="5">
        <v>125</v>
      </c>
      <c r="L110" s="6">
        <v>2.27877797924323E-3</v>
      </c>
      <c r="M110" s="6">
        <v>-6.3316659375772605E-2</v>
      </c>
      <c r="N110" s="13">
        <v>3.5990180178633598E-2</v>
      </c>
      <c r="O110" s="10"/>
      <c r="Q110" s="21">
        <v>80</v>
      </c>
      <c r="R110" s="21">
        <v>200</v>
      </c>
      <c r="S110" s="22">
        <v>3.9826116096292302E-2</v>
      </c>
      <c r="T110" s="22">
        <v>-5.8263726374088998E-2</v>
      </c>
      <c r="U110" s="23">
        <v>0.68354907203470106</v>
      </c>
      <c r="V110" s="21"/>
      <c r="W110" s="21">
        <v>80</v>
      </c>
      <c r="X110" s="21">
        <v>200</v>
      </c>
      <c r="Y110" s="22">
        <v>3.2095352692985801E-2</v>
      </c>
      <c r="Z110" s="22">
        <v>-0.124058801241188</v>
      </c>
      <c r="AA110" s="23">
        <v>0.25871080787398198</v>
      </c>
      <c r="AB110" s="21"/>
      <c r="AC110" s="21">
        <v>80</v>
      </c>
      <c r="AD110" s="21">
        <v>200</v>
      </c>
      <c r="AE110" s="22">
        <v>7.6515922423795693E-2</v>
      </c>
      <c r="AF110" s="22">
        <v>-0.109755058900075</v>
      </c>
      <c r="AG110" s="23">
        <v>0.69715166836599296</v>
      </c>
    </row>
    <row r="111" spans="1:92" x14ac:dyDescent="0.3">
      <c r="A111">
        <v>35</v>
      </c>
      <c r="B111">
        <v>3</v>
      </c>
      <c r="C111">
        <v>150</v>
      </c>
      <c r="D111" s="1">
        <v>1.43196535462155E-2</v>
      </c>
      <c r="E111" s="1">
        <v>-2.4478604977341001E-2</v>
      </c>
      <c r="F111" s="2">
        <v>0.58498650390701601</v>
      </c>
      <c r="I111" s="7">
        <v>35</v>
      </c>
      <c r="J111" s="7">
        <v>3</v>
      </c>
      <c r="K111" s="7">
        <v>150</v>
      </c>
      <c r="L111" s="8">
        <v>7.9015705503583302E-3</v>
      </c>
      <c r="M111" s="8">
        <v>-5.2408292505829297E-2</v>
      </c>
      <c r="N111" s="11">
        <v>0.150769471252654</v>
      </c>
      <c r="O111" s="12"/>
      <c r="Q111" s="21">
        <v>85</v>
      </c>
      <c r="R111" s="21">
        <v>50</v>
      </c>
      <c r="S111" s="22">
        <v>0.105496486076593</v>
      </c>
      <c r="T111" s="22">
        <v>-0.11770652925066701</v>
      </c>
      <c r="U111" s="23">
        <v>0.896267069874499</v>
      </c>
      <c r="V111" s="21"/>
      <c r="W111" s="21">
        <v>85</v>
      </c>
      <c r="X111" s="21">
        <v>50</v>
      </c>
      <c r="Y111" s="22">
        <v>3.85010057387071E-2</v>
      </c>
      <c r="Z111" s="22">
        <v>-0.14745262096628101</v>
      </c>
      <c r="AA111" s="23">
        <v>0.26110763909385698</v>
      </c>
      <c r="AB111" s="21"/>
      <c r="AC111" s="21">
        <v>85</v>
      </c>
      <c r="AD111" s="21">
        <v>50</v>
      </c>
      <c r="AE111" s="22">
        <v>0.13864694478102599</v>
      </c>
      <c r="AF111" s="22">
        <v>-5.0968694751614002E-2</v>
      </c>
      <c r="AG111" s="23">
        <v>2.7202373036369698</v>
      </c>
    </row>
    <row r="112" spans="1:92" x14ac:dyDescent="0.3">
      <c r="A112">
        <v>35</v>
      </c>
      <c r="B112">
        <v>3</v>
      </c>
      <c r="C112">
        <v>175</v>
      </c>
      <c r="D112" s="1">
        <v>2.0189777921884301E-2</v>
      </c>
      <c r="E112" s="1">
        <v>-2.3871949391108101E-2</v>
      </c>
      <c r="F112" s="2">
        <v>0.84575321399620196</v>
      </c>
      <c r="I112" s="5">
        <v>35</v>
      </c>
      <c r="J112" s="5">
        <v>3</v>
      </c>
      <c r="K112" s="5">
        <v>175</v>
      </c>
      <c r="L112" s="6">
        <v>2.1351391316290799E-3</v>
      </c>
      <c r="M112" s="6">
        <v>-7.1807248876070207E-2</v>
      </c>
      <c r="N112" s="13">
        <v>2.9734311856370502E-2</v>
      </c>
      <c r="O112" s="10"/>
      <c r="Q112" s="21">
        <v>85</v>
      </c>
      <c r="R112" s="21">
        <v>75</v>
      </c>
      <c r="S112" s="22">
        <v>9.5865213343533401E-2</v>
      </c>
      <c r="T112" s="22">
        <v>-8.1140325375321107E-2</v>
      </c>
      <c r="U112" s="23">
        <v>1.18147435199576</v>
      </c>
      <c r="V112" s="21"/>
      <c r="W112" s="21">
        <v>85</v>
      </c>
      <c r="X112" s="21">
        <v>75</v>
      </c>
      <c r="Y112" s="22">
        <v>6.5400874611661705E-2</v>
      </c>
      <c r="Z112" s="22">
        <v>-7.7792742503217605E-2</v>
      </c>
      <c r="AA112" s="23">
        <v>0.84070663287075398</v>
      </c>
      <c r="AB112" s="21"/>
      <c r="AC112" s="21">
        <v>85</v>
      </c>
      <c r="AD112" s="21">
        <v>75</v>
      </c>
      <c r="AE112" s="22">
        <v>0.150212315236052</v>
      </c>
      <c r="AF112" s="22">
        <v>-4.50186766070702E-2</v>
      </c>
      <c r="AG112" s="23">
        <v>3.3366666138840002</v>
      </c>
    </row>
    <row r="113" spans="1:33" x14ac:dyDescent="0.3">
      <c r="A113">
        <v>35</v>
      </c>
      <c r="B113">
        <v>3</v>
      </c>
      <c r="C113">
        <v>200</v>
      </c>
      <c r="D113" s="1">
        <v>2.2155719107431401E-2</v>
      </c>
      <c r="E113" s="1">
        <v>-2.07857176278387E-2</v>
      </c>
      <c r="F113" s="2">
        <v>1.0659107135063599</v>
      </c>
      <c r="I113" s="7">
        <v>35</v>
      </c>
      <c r="J113" s="7">
        <v>3</v>
      </c>
      <c r="K113" s="7">
        <v>200</v>
      </c>
      <c r="L113" s="8">
        <v>7.7646031093443098E-3</v>
      </c>
      <c r="M113" s="8">
        <v>-4.1866037750111502E-2</v>
      </c>
      <c r="N113" s="11">
        <v>0.185463051356552</v>
      </c>
      <c r="O113" s="12"/>
      <c r="Q113" s="21">
        <v>85</v>
      </c>
      <c r="R113" s="21">
        <v>100</v>
      </c>
      <c r="S113" s="22">
        <v>8.8512599489795701E-2</v>
      </c>
      <c r="T113" s="22">
        <v>-3.9046435416413297E-2</v>
      </c>
      <c r="U113" s="23">
        <v>2.2668547985455501</v>
      </c>
      <c r="V113" s="21"/>
      <c r="W113" s="21">
        <v>85</v>
      </c>
      <c r="X113" s="21">
        <v>100</v>
      </c>
      <c r="Y113" s="22">
        <v>5.33482701879711E-2</v>
      </c>
      <c r="Z113" s="22">
        <v>-3.7947727719771E-2</v>
      </c>
      <c r="AA113" s="23">
        <v>1.4058356954051801</v>
      </c>
      <c r="AB113" s="21"/>
      <c r="AC113" s="21">
        <v>85</v>
      </c>
      <c r="AD113" s="21">
        <v>100</v>
      </c>
      <c r="AE113" s="22">
        <v>0.13474365291134599</v>
      </c>
      <c r="AF113" s="22">
        <v>-4.0215358563945397E-2</v>
      </c>
      <c r="AG113" s="23">
        <v>3.35055207072427</v>
      </c>
    </row>
    <row r="114" spans="1:33" x14ac:dyDescent="0.3">
      <c r="A114">
        <v>40</v>
      </c>
      <c r="B114">
        <v>0</v>
      </c>
      <c r="C114">
        <v>100</v>
      </c>
      <c r="D114" s="1">
        <v>6.2950197860420096E-2</v>
      </c>
      <c r="E114" s="1">
        <v>-4.4538028071076298E-2</v>
      </c>
      <c r="F114" s="2">
        <v>1.4134033451135399</v>
      </c>
      <c r="I114" s="5">
        <v>40</v>
      </c>
      <c r="J114" s="5">
        <v>0</v>
      </c>
      <c r="K114" s="5">
        <v>100</v>
      </c>
      <c r="L114" s="6">
        <v>-8.7892770077004408E-3</v>
      </c>
      <c r="M114" s="6">
        <v>-0.13506044282703</v>
      </c>
      <c r="N114" s="13">
        <v>-6.5076619206385106E-2</v>
      </c>
      <c r="O114" s="10"/>
      <c r="Q114" s="21">
        <v>85</v>
      </c>
      <c r="R114" s="21">
        <v>125</v>
      </c>
      <c r="S114" s="22">
        <v>7.2961497107545903E-2</v>
      </c>
      <c r="T114" s="22">
        <v>-4.0000210882943803E-2</v>
      </c>
      <c r="U114" s="23">
        <v>1.8240278112797801</v>
      </c>
      <c r="V114" s="21"/>
      <c r="W114" s="21">
        <v>85</v>
      </c>
      <c r="X114" s="21">
        <v>125</v>
      </c>
      <c r="Y114" s="22">
        <v>4.6346712073756298E-2</v>
      </c>
      <c r="Z114" s="22">
        <v>-2.8427640759602898E-2</v>
      </c>
      <c r="AA114" s="23">
        <v>1.63033972694692</v>
      </c>
      <c r="AB114" s="21"/>
      <c r="AC114" s="21">
        <v>85</v>
      </c>
      <c r="AD114" s="21">
        <v>125</v>
      </c>
      <c r="AE114" s="22">
        <v>0.115923886790882</v>
      </c>
      <c r="AF114" s="22">
        <v>-4.4523812661720001E-2</v>
      </c>
      <c r="AG114" s="23">
        <v>2.6036379155496099</v>
      </c>
    </row>
    <row r="115" spans="1:33" x14ac:dyDescent="0.3">
      <c r="A115">
        <v>40</v>
      </c>
      <c r="B115">
        <v>0</v>
      </c>
      <c r="C115">
        <v>125</v>
      </c>
      <c r="D115" s="1">
        <v>5.82322069307213E-2</v>
      </c>
      <c r="E115" s="1">
        <v>-4.4438670845308899E-2</v>
      </c>
      <c r="F115" s="2">
        <v>1.31039488407355</v>
      </c>
      <c r="I115" s="7">
        <v>40</v>
      </c>
      <c r="J115" s="7">
        <v>0</v>
      </c>
      <c r="K115" s="7">
        <v>125</v>
      </c>
      <c r="L115" s="8">
        <v>5.3717547143467097E-3</v>
      </c>
      <c r="M115" s="8">
        <v>-0.115798652508315</v>
      </c>
      <c r="N115" s="11">
        <v>4.6388749765123298E-2</v>
      </c>
      <c r="O115" s="12"/>
      <c r="Q115" s="21">
        <v>85</v>
      </c>
      <c r="R115" s="21">
        <v>150</v>
      </c>
      <c r="S115" s="22">
        <v>5.9035048634366802E-2</v>
      </c>
      <c r="T115" s="22">
        <v>-3.0135642923336699E-2</v>
      </c>
      <c r="U115" s="23">
        <v>1.9589775729871901</v>
      </c>
      <c r="V115" s="21"/>
      <c r="W115" s="21">
        <v>85</v>
      </c>
      <c r="X115" s="21">
        <v>150</v>
      </c>
      <c r="Y115" s="22">
        <v>3.9276411823854301E-2</v>
      </c>
      <c r="Z115" s="22">
        <v>-3.91796621968915E-2</v>
      </c>
      <c r="AA115" s="23">
        <v>1.00246938389812</v>
      </c>
      <c r="AB115" s="21"/>
      <c r="AC115" s="21">
        <v>85</v>
      </c>
      <c r="AD115" s="21">
        <v>150</v>
      </c>
      <c r="AE115" s="22">
        <v>9.8160642756054503E-2</v>
      </c>
      <c r="AF115" s="22">
        <v>-3.7942274952819599E-2</v>
      </c>
      <c r="AG115" s="23">
        <v>2.5871048290624299</v>
      </c>
    </row>
    <row r="116" spans="1:33" x14ac:dyDescent="0.3">
      <c r="A116">
        <v>40</v>
      </c>
      <c r="B116">
        <v>0</v>
      </c>
      <c r="C116">
        <v>150</v>
      </c>
      <c r="D116" s="1">
        <v>5.4163439179110297E-2</v>
      </c>
      <c r="E116" s="1">
        <v>-4.04544692835671E-2</v>
      </c>
      <c r="F116" s="2">
        <v>1.33887405120679</v>
      </c>
      <c r="I116" s="5">
        <v>40</v>
      </c>
      <c r="J116" s="5">
        <v>0</v>
      </c>
      <c r="K116" s="5">
        <v>150</v>
      </c>
      <c r="L116" s="6">
        <v>-5.15941620790091E-3</v>
      </c>
      <c r="M116" s="6">
        <v>-0.15281839095206701</v>
      </c>
      <c r="N116" s="13">
        <v>-3.3761749327142099E-2</v>
      </c>
      <c r="O116" s="10"/>
      <c r="Q116" s="21">
        <v>85</v>
      </c>
      <c r="R116" s="21">
        <v>175</v>
      </c>
      <c r="S116" s="22">
        <v>4.6799465047769197E-2</v>
      </c>
      <c r="T116" s="22">
        <v>-4.9202096251394399E-2</v>
      </c>
      <c r="U116" s="23">
        <v>0.951168113013942</v>
      </c>
      <c r="V116" s="21"/>
      <c r="W116" s="21">
        <v>85</v>
      </c>
      <c r="X116" s="21">
        <v>175</v>
      </c>
      <c r="Y116" s="22">
        <v>1.28175374305942E-2</v>
      </c>
      <c r="Z116" s="22">
        <v>-6.23821419017941E-2</v>
      </c>
      <c r="AA116" s="23">
        <v>0.205468056078811</v>
      </c>
      <c r="AB116" s="21"/>
      <c r="AC116" s="21">
        <v>85</v>
      </c>
      <c r="AD116" s="21">
        <v>175</v>
      </c>
      <c r="AE116" s="22">
        <v>6.5283810696946304E-2</v>
      </c>
      <c r="AF116" s="22">
        <v>-7.2556437385636705E-2</v>
      </c>
      <c r="AG116" s="23">
        <v>0.89976593461946797</v>
      </c>
    </row>
    <row r="117" spans="1:33" x14ac:dyDescent="0.3">
      <c r="A117">
        <v>40</v>
      </c>
      <c r="B117">
        <v>0</v>
      </c>
      <c r="C117">
        <v>175</v>
      </c>
      <c r="D117" s="1">
        <v>5.5467629158761002E-2</v>
      </c>
      <c r="E117" s="1">
        <v>-3.4817971687154899E-2</v>
      </c>
      <c r="F117" s="2">
        <v>1.59307468157957</v>
      </c>
      <c r="I117" s="7">
        <v>40</v>
      </c>
      <c r="J117" s="7">
        <v>0</v>
      </c>
      <c r="K117" s="7">
        <v>175</v>
      </c>
      <c r="L117" s="8">
        <v>6.4936935671026401E-3</v>
      </c>
      <c r="M117" s="8">
        <v>-0.149355016096932</v>
      </c>
      <c r="N117" s="11">
        <v>4.34782422231349E-2</v>
      </c>
      <c r="O117" s="12"/>
      <c r="Q117" s="21">
        <v>85</v>
      </c>
      <c r="R117" s="21">
        <v>200</v>
      </c>
      <c r="S117" s="22">
        <v>2.1940714132029599E-2</v>
      </c>
      <c r="T117" s="22">
        <v>-5.2262213663616199E-2</v>
      </c>
      <c r="U117" s="23">
        <v>0.41981983911455001</v>
      </c>
      <c r="V117" s="21"/>
      <c r="W117" s="21">
        <v>85</v>
      </c>
      <c r="X117" s="21">
        <v>200</v>
      </c>
      <c r="Y117" s="22">
        <v>2.1583919210264899E-2</v>
      </c>
      <c r="Z117" s="22">
        <v>-8.2205268738724996E-2</v>
      </c>
      <c r="AA117" s="23">
        <v>0.262561263303762</v>
      </c>
      <c r="AB117" s="21"/>
      <c r="AC117" s="21">
        <v>85</v>
      </c>
      <c r="AD117" s="21">
        <v>200</v>
      </c>
      <c r="AE117" s="22">
        <v>5.00406343951302E-2</v>
      </c>
      <c r="AF117" s="22">
        <v>-6.0016861547442901E-2</v>
      </c>
      <c r="AG117" s="23">
        <v>0.83377626061925103</v>
      </c>
    </row>
    <row r="118" spans="1:33" x14ac:dyDescent="0.3">
      <c r="A118">
        <v>40</v>
      </c>
      <c r="B118">
        <v>0</v>
      </c>
      <c r="C118">
        <v>200</v>
      </c>
      <c r="D118" s="1">
        <v>4.5267981298136001E-2</v>
      </c>
      <c r="E118" s="1">
        <v>-4.5217757663933197E-2</v>
      </c>
      <c r="F118" s="2">
        <v>1.00111070598803</v>
      </c>
      <c r="I118" s="5">
        <v>40</v>
      </c>
      <c r="J118" s="5">
        <v>0</v>
      </c>
      <c r="K118" s="5">
        <v>200</v>
      </c>
      <c r="L118" s="6">
        <v>4.3985446684167801E-3</v>
      </c>
      <c r="M118" s="6">
        <v>-0.175371718850896</v>
      </c>
      <c r="N118" s="13">
        <v>2.5081265652396802E-2</v>
      </c>
      <c r="O118" s="10"/>
      <c r="Q118" s="21">
        <v>90</v>
      </c>
      <c r="R118" s="21">
        <v>50</v>
      </c>
      <c r="S118" s="22">
        <v>9.4145439292275507E-2</v>
      </c>
      <c r="T118" s="22">
        <v>-0.121057686483867</v>
      </c>
      <c r="U118" s="23">
        <v>0.77769071941434897</v>
      </c>
      <c r="V118" s="21"/>
      <c r="W118" s="21">
        <v>90</v>
      </c>
      <c r="X118" s="21">
        <v>50</v>
      </c>
      <c r="Y118" s="22">
        <v>4.6702938663691802E-2</v>
      </c>
      <c r="Z118" s="22">
        <v>-0.13337330179292201</v>
      </c>
      <c r="AA118" s="23">
        <v>0.35016707268898101</v>
      </c>
      <c r="AB118" s="21"/>
      <c r="AC118" s="21">
        <v>90</v>
      </c>
      <c r="AD118" s="21">
        <v>50</v>
      </c>
      <c r="AE118" s="22">
        <v>0.13410475022089</v>
      </c>
      <c r="AF118" s="22">
        <v>-5.2951203792382599E-2</v>
      </c>
      <c r="AG118" s="23">
        <v>2.5326100374734501</v>
      </c>
    </row>
    <row r="119" spans="1:33" x14ac:dyDescent="0.3">
      <c r="A119">
        <v>40</v>
      </c>
      <c r="B119">
        <v>1</v>
      </c>
      <c r="C119">
        <v>100</v>
      </c>
      <c r="D119" s="1">
        <v>1.55492903588703E-2</v>
      </c>
      <c r="E119" s="1">
        <v>-4.1881645613128897E-2</v>
      </c>
      <c r="F119" s="2">
        <v>0.37126741634039201</v>
      </c>
      <c r="I119" s="7">
        <v>40</v>
      </c>
      <c r="J119" s="7">
        <v>1</v>
      </c>
      <c r="K119" s="7">
        <v>100</v>
      </c>
      <c r="L119" s="8">
        <v>-4.6192446558197701E-2</v>
      </c>
      <c r="M119" s="8">
        <v>-0.212416379790723</v>
      </c>
      <c r="N119" s="11">
        <v>-0.217461791805826</v>
      </c>
      <c r="O119" s="12"/>
      <c r="Q119" s="21">
        <v>90</v>
      </c>
      <c r="R119" s="21">
        <v>75</v>
      </c>
      <c r="S119" s="22">
        <v>8.2898838674137901E-2</v>
      </c>
      <c r="T119" s="22">
        <v>-6.6232489592932806E-2</v>
      </c>
      <c r="U119" s="23">
        <v>1.25163404219948</v>
      </c>
      <c r="V119" s="21"/>
      <c r="W119" s="21">
        <v>90</v>
      </c>
      <c r="X119" s="21">
        <v>75</v>
      </c>
      <c r="Y119" s="22">
        <v>4.8151681291784001E-2</v>
      </c>
      <c r="Z119" s="22">
        <v>-7.6946668328666104E-2</v>
      </c>
      <c r="AA119" s="23">
        <v>0.62577993742511795</v>
      </c>
      <c r="AB119" s="21"/>
      <c r="AC119" s="21">
        <v>90</v>
      </c>
      <c r="AD119" s="21">
        <v>75</v>
      </c>
      <c r="AE119" s="22">
        <v>0.125498112983365</v>
      </c>
      <c r="AF119" s="22">
        <v>-4.7303192697685098E-2</v>
      </c>
      <c r="AG119" s="23">
        <v>2.6530579824796199</v>
      </c>
    </row>
    <row r="120" spans="1:33" x14ac:dyDescent="0.3">
      <c r="A120">
        <v>40</v>
      </c>
      <c r="B120">
        <v>1</v>
      </c>
      <c r="C120">
        <v>125</v>
      </c>
      <c r="D120" s="1">
        <v>2.5990792853936898E-3</v>
      </c>
      <c r="E120" s="1">
        <v>-7.3798785322143901E-2</v>
      </c>
      <c r="F120" s="2">
        <v>3.5218456158164102E-2</v>
      </c>
      <c r="I120" s="5">
        <v>40</v>
      </c>
      <c r="J120" s="5">
        <v>1</v>
      </c>
      <c r="K120" s="5">
        <v>125</v>
      </c>
      <c r="L120" s="6">
        <v>-1.15037001367637E-2</v>
      </c>
      <c r="M120" s="6">
        <v>-0.110531245215731</v>
      </c>
      <c r="N120" s="13">
        <v>-0.10407645471026</v>
      </c>
      <c r="O120" s="10"/>
      <c r="Q120" s="21">
        <v>90</v>
      </c>
      <c r="R120" s="21">
        <v>100</v>
      </c>
      <c r="S120" s="22">
        <v>6.0324517230954798E-2</v>
      </c>
      <c r="T120" s="22">
        <v>-5.5273416730431603E-2</v>
      </c>
      <c r="U120" s="23">
        <v>1.09138390205109</v>
      </c>
      <c r="V120" s="21"/>
      <c r="W120" s="21">
        <v>90</v>
      </c>
      <c r="X120" s="21">
        <v>100</v>
      </c>
      <c r="Y120" s="22">
        <v>4.7406684039721703E-2</v>
      </c>
      <c r="Z120" s="22">
        <v>-3.7267700583358397E-2</v>
      </c>
      <c r="AA120" s="23">
        <v>1.27205819778671</v>
      </c>
      <c r="AB120" s="21"/>
      <c r="AC120" s="21">
        <v>90</v>
      </c>
      <c r="AD120" s="21">
        <v>100</v>
      </c>
      <c r="AE120" s="22">
        <v>0.10526523898014301</v>
      </c>
      <c r="AF120" s="22">
        <v>-5.2550448221783098E-2</v>
      </c>
      <c r="AG120" s="23">
        <v>2.0031273289217899</v>
      </c>
    </row>
    <row r="121" spans="1:33" x14ac:dyDescent="0.3">
      <c r="A121">
        <v>40</v>
      </c>
      <c r="B121">
        <v>1</v>
      </c>
      <c r="C121">
        <v>150</v>
      </c>
      <c r="D121" s="1">
        <v>3.9533249863060802E-4</v>
      </c>
      <c r="E121" s="1">
        <v>-6.2601598482796006E-2</v>
      </c>
      <c r="F121" s="2">
        <v>6.3150543789908496E-3</v>
      </c>
      <c r="I121" s="7">
        <v>40</v>
      </c>
      <c r="J121" s="7">
        <v>1</v>
      </c>
      <c r="K121" s="7">
        <v>150</v>
      </c>
      <c r="L121" s="8">
        <v>2.00532294682134E-3</v>
      </c>
      <c r="M121" s="8">
        <v>-7.0298423319687595E-2</v>
      </c>
      <c r="N121" s="11">
        <v>2.8525859501883501E-2</v>
      </c>
      <c r="O121" s="12"/>
      <c r="Q121" s="21">
        <v>90</v>
      </c>
      <c r="R121" s="21">
        <v>125</v>
      </c>
      <c r="S121" s="22">
        <v>4.1095973038656801E-2</v>
      </c>
      <c r="T121" s="22">
        <v>-5.1634288676264198E-2</v>
      </c>
      <c r="U121" s="23">
        <v>0.79590470000118796</v>
      </c>
      <c r="V121" s="21"/>
      <c r="W121" s="21">
        <v>90</v>
      </c>
      <c r="X121" s="21">
        <v>125</v>
      </c>
      <c r="Y121" s="22">
        <v>3.5193404255840798E-2</v>
      </c>
      <c r="Z121" s="22">
        <v>-2.6268822553213299E-2</v>
      </c>
      <c r="AA121" s="23">
        <v>1.3397404540895801</v>
      </c>
      <c r="AB121" s="21"/>
      <c r="AC121" s="21">
        <v>90</v>
      </c>
      <c r="AD121" s="21">
        <v>125</v>
      </c>
      <c r="AE121" s="22">
        <v>7.8309689400709204E-2</v>
      </c>
      <c r="AF121" s="22">
        <v>-5.3395882750253601E-2</v>
      </c>
      <c r="AG121" s="23">
        <v>1.4665866611286</v>
      </c>
    </row>
    <row r="122" spans="1:33" x14ac:dyDescent="0.3">
      <c r="A122">
        <v>40</v>
      </c>
      <c r="B122">
        <v>1</v>
      </c>
      <c r="C122">
        <v>175</v>
      </c>
      <c r="D122" s="1">
        <v>4.5520809466867099E-3</v>
      </c>
      <c r="E122" s="1">
        <v>-5.20281170776676E-2</v>
      </c>
      <c r="F122" s="2">
        <v>8.7492709757136994E-2</v>
      </c>
      <c r="I122" s="5">
        <v>40</v>
      </c>
      <c r="J122" s="5">
        <v>1</v>
      </c>
      <c r="K122" s="5">
        <v>175</v>
      </c>
      <c r="L122" s="6">
        <v>-9.4032070367912205E-4</v>
      </c>
      <c r="M122" s="6">
        <v>-9.5979360407710698E-2</v>
      </c>
      <c r="N122" s="13">
        <v>-9.7971136678212199E-3</v>
      </c>
      <c r="O122" s="10"/>
      <c r="Q122" s="21">
        <v>90</v>
      </c>
      <c r="R122" s="21">
        <v>150</v>
      </c>
      <c r="S122" s="22">
        <v>2.1021620242329401E-2</v>
      </c>
      <c r="T122" s="22">
        <v>-6.6261258248326099E-2</v>
      </c>
      <c r="U122" s="23">
        <v>0.31725356261040299</v>
      </c>
      <c r="V122" s="21"/>
      <c r="W122" s="21">
        <v>90</v>
      </c>
      <c r="X122" s="21">
        <v>150</v>
      </c>
      <c r="Y122" s="22">
        <v>2.92763634500517E-2</v>
      </c>
      <c r="Z122" s="22">
        <v>-3.1642655293770902E-2</v>
      </c>
      <c r="AA122" s="23">
        <v>0.92521829088770902</v>
      </c>
      <c r="AB122" s="21"/>
      <c r="AC122" s="21">
        <v>90</v>
      </c>
      <c r="AD122" s="21">
        <v>150</v>
      </c>
      <c r="AE122" s="22">
        <v>5.5403931586824502E-2</v>
      </c>
      <c r="AF122" s="22">
        <v>-5.3703471101881999E-2</v>
      </c>
      <c r="AG122" s="23">
        <v>1.0316638841038099</v>
      </c>
    </row>
    <row r="123" spans="1:33" x14ac:dyDescent="0.3">
      <c r="A123">
        <v>40</v>
      </c>
      <c r="B123">
        <v>1</v>
      </c>
      <c r="C123">
        <v>200</v>
      </c>
      <c r="D123" s="1">
        <v>-4.61562361815191E-3</v>
      </c>
      <c r="E123" s="1">
        <v>-7.3408424041647005E-2</v>
      </c>
      <c r="F123" s="2">
        <v>-6.2875939354498603E-2</v>
      </c>
      <c r="I123" s="7">
        <v>40</v>
      </c>
      <c r="J123" s="7">
        <v>1</v>
      </c>
      <c r="K123" s="7">
        <v>200</v>
      </c>
      <c r="L123" s="8">
        <v>4.5512289040777199E-3</v>
      </c>
      <c r="M123" s="8">
        <v>-8.9156761362815806E-2</v>
      </c>
      <c r="N123" s="11">
        <v>5.1047490224066003E-2</v>
      </c>
      <c r="O123" s="12"/>
      <c r="Q123" s="21">
        <v>90</v>
      </c>
      <c r="R123" s="21">
        <v>175</v>
      </c>
      <c r="S123" s="22">
        <v>1.38765258429652E-2</v>
      </c>
      <c r="T123" s="22">
        <v>-5.8589964274552798E-2</v>
      </c>
      <c r="U123" s="23">
        <v>0.236841343304799</v>
      </c>
      <c r="V123" s="21"/>
      <c r="W123" s="21">
        <v>90</v>
      </c>
      <c r="X123" s="21">
        <v>175</v>
      </c>
      <c r="Y123" s="22">
        <v>1.24909469828273E-2</v>
      </c>
      <c r="Z123" s="22">
        <v>-4.4033570045190297E-2</v>
      </c>
      <c r="AA123" s="23">
        <v>0.283668732060749</v>
      </c>
      <c r="AB123" s="21"/>
      <c r="AC123" s="21">
        <v>90</v>
      </c>
      <c r="AD123" s="21">
        <v>175</v>
      </c>
      <c r="AE123" s="22">
        <v>3.3534041607649397E-2</v>
      </c>
      <c r="AF123" s="22">
        <v>-7.1536394810336898E-2</v>
      </c>
      <c r="AG123" s="23">
        <v>0.46876896293918102</v>
      </c>
    </row>
    <row r="124" spans="1:33" x14ac:dyDescent="0.3">
      <c r="A124">
        <v>40</v>
      </c>
      <c r="B124">
        <v>2</v>
      </c>
      <c r="C124">
        <v>100</v>
      </c>
      <c r="D124" s="1">
        <v>-7.6619261870892802E-5</v>
      </c>
      <c r="E124" s="1">
        <v>-6.73783616708718E-2</v>
      </c>
      <c r="F124" s="2">
        <v>-1.1371493751237301E-3</v>
      </c>
      <c r="I124" s="5">
        <v>40</v>
      </c>
      <c r="J124" s="5">
        <v>2</v>
      </c>
      <c r="K124" s="5">
        <v>100</v>
      </c>
      <c r="L124" s="6">
        <v>2.3697356749077001E-2</v>
      </c>
      <c r="M124" s="6">
        <v>-3.0090062051391701E-2</v>
      </c>
      <c r="N124" s="13">
        <v>0.78754761982888399</v>
      </c>
      <c r="O124" s="10"/>
      <c r="Q124" s="21">
        <v>90</v>
      </c>
      <c r="R124" s="21">
        <v>200</v>
      </c>
      <c r="S124" s="22">
        <v>2.8616750425011898E-3</v>
      </c>
      <c r="T124" s="22">
        <v>-7.4476324873486197E-2</v>
      </c>
      <c r="U124" s="23">
        <v>3.8423956168115898E-2</v>
      </c>
      <c r="V124" s="21"/>
      <c r="W124" s="21">
        <v>90</v>
      </c>
      <c r="X124" s="21">
        <v>200</v>
      </c>
      <c r="Y124" s="22">
        <v>1.41789320533619E-2</v>
      </c>
      <c r="Z124" s="22">
        <v>-5.98542084653843E-2</v>
      </c>
      <c r="AA124" s="23">
        <v>0.23689114628526201</v>
      </c>
      <c r="AB124" s="21"/>
      <c r="AC124" s="21">
        <v>90</v>
      </c>
      <c r="AD124" s="21">
        <v>200</v>
      </c>
      <c r="AE124" s="22">
        <v>2.4936686534780102E-2</v>
      </c>
      <c r="AF124" s="22">
        <v>-7.9230747509712804E-2</v>
      </c>
      <c r="AG124" s="23">
        <v>0.31473496487866898</v>
      </c>
    </row>
    <row r="125" spans="1:33" x14ac:dyDescent="0.3">
      <c r="A125">
        <v>40</v>
      </c>
      <c r="B125">
        <v>2</v>
      </c>
      <c r="C125">
        <v>125</v>
      </c>
      <c r="D125" s="1">
        <v>2.4055621507033998E-3</v>
      </c>
      <c r="E125" s="1">
        <v>-5.9404204012836102E-2</v>
      </c>
      <c r="F125" s="2">
        <v>4.0494813299469599E-2</v>
      </c>
      <c r="I125" s="7">
        <v>40</v>
      </c>
      <c r="J125" s="7">
        <v>2</v>
      </c>
      <c r="K125" s="7">
        <v>125</v>
      </c>
      <c r="L125" s="8">
        <v>8.7199214826305799E-3</v>
      </c>
      <c r="M125" s="8">
        <v>-4.6110430445310102E-2</v>
      </c>
      <c r="N125" s="11">
        <v>0.18910952247502699</v>
      </c>
      <c r="O125" s="12"/>
      <c r="Q125" s="21">
        <v>95</v>
      </c>
      <c r="R125" s="21">
        <v>50</v>
      </c>
      <c r="S125" s="22">
        <v>0.11369711947797601</v>
      </c>
      <c r="T125" s="22">
        <v>-0.112958583406941</v>
      </c>
      <c r="U125" s="23">
        <v>1.0065381137825899</v>
      </c>
      <c r="V125" s="21"/>
      <c r="W125" s="21">
        <v>95</v>
      </c>
      <c r="X125" s="21">
        <v>50</v>
      </c>
      <c r="Y125" s="22">
        <v>8.1176487816078599E-2</v>
      </c>
      <c r="Z125" s="22">
        <v>-9.4238535448751104E-2</v>
      </c>
      <c r="AA125" s="23">
        <v>0.86139377516349502</v>
      </c>
      <c r="AB125" s="21"/>
      <c r="AC125" s="21">
        <v>95</v>
      </c>
      <c r="AD125" s="21">
        <v>50</v>
      </c>
      <c r="AE125" s="22">
        <v>0.17582862295722801</v>
      </c>
      <c r="AF125" s="22">
        <v>-5.87096699821111E-2</v>
      </c>
      <c r="AG125" s="23">
        <v>2.9948835176692898</v>
      </c>
    </row>
    <row r="126" spans="1:33" x14ac:dyDescent="0.3">
      <c r="A126">
        <v>40</v>
      </c>
      <c r="B126">
        <v>2</v>
      </c>
      <c r="C126">
        <v>150</v>
      </c>
      <c r="D126" s="1">
        <v>1.1147956671328001E-2</v>
      </c>
      <c r="E126" s="1">
        <v>-4.75502428622889E-2</v>
      </c>
      <c r="F126" s="2">
        <v>0.234445840868023</v>
      </c>
      <c r="I126" s="5">
        <v>40</v>
      </c>
      <c r="J126" s="5">
        <v>2</v>
      </c>
      <c r="K126" s="5">
        <v>150</v>
      </c>
      <c r="L126" s="6">
        <v>4.4888071397680002E-3</v>
      </c>
      <c r="M126" s="6">
        <v>-3.7059161040328803E-2</v>
      </c>
      <c r="N126" s="13">
        <v>0.121125438724399</v>
      </c>
      <c r="O126" s="10"/>
      <c r="Q126" s="21">
        <v>95</v>
      </c>
      <c r="R126" s="21">
        <v>75</v>
      </c>
      <c r="S126" s="22">
        <v>8.1002028550868105E-2</v>
      </c>
      <c r="T126" s="22">
        <v>-6.6227398818844402E-2</v>
      </c>
      <c r="U126" s="23">
        <v>1.2230893858965699</v>
      </c>
      <c r="V126" s="21"/>
      <c r="W126" s="21">
        <v>95</v>
      </c>
      <c r="X126" s="21">
        <v>75</v>
      </c>
      <c r="Y126" s="22">
        <v>6.7885969396602505E-2</v>
      </c>
      <c r="Z126" s="22">
        <v>-5.7474394582860501E-2</v>
      </c>
      <c r="AA126" s="23">
        <v>1.18115153520637</v>
      </c>
      <c r="AB126" s="21"/>
      <c r="AC126" s="21">
        <v>95</v>
      </c>
      <c r="AD126" s="21">
        <v>75</v>
      </c>
      <c r="AE126" s="22">
        <v>0.138630094440337</v>
      </c>
      <c r="AF126" s="22">
        <v>-3.7903766791270103E-2</v>
      </c>
      <c r="AG126" s="23">
        <v>3.65742263041431</v>
      </c>
    </row>
    <row r="127" spans="1:33" x14ac:dyDescent="0.3">
      <c r="A127">
        <v>40</v>
      </c>
      <c r="B127">
        <v>2</v>
      </c>
      <c r="C127">
        <v>175</v>
      </c>
      <c r="D127" s="1">
        <v>6.2709173663847298E-3</v>
      </c>
      <c r="E127" s="1">
        <v>-5.6904811665917897E-2</v>
      </c>
      <c r="F127" s="2">
        <v>0.110200125135298</v>
      </c>
      <c r="I127" s="7">
        <v>40</v>
      </c>
      <c r="J127" s="7">
        <v>2</v>
      </c>
      <c r="K127" s="7">
        <v>175</v>
      </c>
      <c r="L127" s="8">
        <v>3.83646206084419E-3</v>
      </c>
      <c r="M127" s="8">
        <v>-4.9144587314384501E-2</v>
      </c>
      <c r="N127" s="11">
        <v>7.80647935102564E-2</v>
      </c>
      <c r="O127" s="12"/>
      <c r="Q127" s="21">
        <v>95</v>
      </c>
      <c r="R127" s="21">
        <v>100</v>
      </c>
      <c r="S127" s="22">
        <v>6.8006321871314501E-2</v>
      </c>
      <c r="T127" s="22">
        <v>-3.5026450866765001E-2</v>
      </c>
      <c r="U127" s="23">
        <v>1.94157044714577</v>
      </c>
      <c r="V127" s="21"/>
      <c r="W127" s="21">
        <v>95</v>
      </c>
      <c r="X127" s="21">
        <v>100</v>
      </c>
      <c r="Y127" s="22">
        <v>4.8620796523467701E-2</v>
      </c>
      <c r="Z127" s="22">
        <v>-4.0657275236126098E-2</v>
      </c>
      <c r="AA127" s="23">
        <v>1.1958695274361499</v>
      </c>
      <c r="AB127" s="21"/>
      <c r="AC127" s="21">
        <v>95</v>
      </c>
      <c r="AD127" s="21">
        <v>100</v>
      </c>
      <c r="AE127" s="22">
        <v>0.11227496404936101</v>
      </c>
      <c r="AF127" s="22">
        <v>-3.08552616034087E-2</v>
      </c>
      <c r="AG127" s="23">
        <v>3.6387623444086201</v>
      </c>
    </row>
    <row r="128" spans="1:33" x14ac:dyDescent="0.3">
      <c r="A128">
        <v>40</v>
      </c>
      <c r="B128">
        <v>2</v>
      </c>
      <c r="C128">
        <v>200</v>
      </c>
      <c r="D128" s="1">
        <v>4.3526388620955302E-3</v>
      </c>
      <c r="E128" s="1">
        <v>-6.0214834046360799E-2</v>
      </c>
      <c r="F128" s="2">
        <v>7.2285159147732994E-2</v>
      </c>
      <c r="I128" s="5">
        <v>40</v>
      </c>
      <c r="J128" s="5">
        <v>2</v>
      </c>
      <c r="K128" s="5">
        <v>200</v>
      </c>
      <c r="L128" s="6">
        <v>-9.1863474216313506E-3</v>
      </c>
      <c r="M128" s="6">
        <v>-6.6343803549905794E-2</v>
      </c>
      <c r="N128" s="13">
        <v>-0.13846579379068999</v>
      </c>
      <c r="O128" s="10"/>
      <c r="Q128" s="21">
        <v>95</v>
      </c>
      <c r="R128" s="21">
        <v>125</v>
      </c>
      <c r="S128" s="22">
        <v>2.0458330359924701E-2</v>
      </c>
      <c r="T128" s="22">
        <v>-3.9353690654138997E-2</v>
      </c>
      <c r="U128" s="23">
        <v>0.51985798586778798</v>
      </c>
      <c r="V128" s="21"/>
      <c r="W128" s="21">
        <v>95</v>
      </c>
      <c r="X128" s="21">
        <v>125</v>
      </c>
      <c r="Y128" s="22">
        <v>3.6236063414340901E-2</v>
      </c>
      <c r="Z128" s="22">
        <v>-2.86604140886117E-2</v>
      </c>
      <c r="AA128" s="23">
        <v>1.2643244896011201</v>
      </c>
      <c r="AB128" s="21"/>
      <c r="AC128" s="21">
        <v>95</v>
      </c>
      <c r="AD128" s="21">
        <v>125</v>
      </c>
      <c r="AE128" s="22">
        <v>6.05298197935802E-2</v>
      </c>
      <c r="AF128" s="22">
        <v>-3.3887017809575003E-2</v>
      </c>
      <c r="AG128" s="23">
        <v>1.7862244513141201</v>
      </c>
    </row>
    <row r="129" spans="1:33" x14ac:dyDescent="0.3">
      <c r="A129">
        <v>40</v>
      </c>
      <c r="B129">
        <v>3</v>
      </c>
      <c r="C129">
        <v>100</v>
      </c>
      <c r="D129" s="1">
        <v>6.7033938546279502E-3</v>
      </c>
      <c r="E129" s="1">
        <v>-4.2438446037315898E-2</v>
      </c>
      <c r="F129" s="2">
        <v>0.15795568595357301</v>
      </c>
      <c r="I129" s="7">
        <v>40</v>
      </c>
      <c r="J129" s="7">
        <v>3</v>
      </c>
      <c r="K129" s="7">
        <v>100</v>
      </c>
      <c r="L129" s="8">
        <v>1.8051374627365E-3</v>
      </c>
      <c r="M129" s="8">
        <v>-7.6916161966453997E-2</v>
      </c>
      <c r="N129" s="11">
        <v>2.3468896738812701E-2</v>
      </c>
      <c r="O129" s="12"/>
      <c r="Q129" s="21">
        <v>95</v>
      </c>
      <c r="R129" s="21">
        <v>150</v>
      </c>
      <c r="S129" s="22">
        <v>1.3288015357461399E-2</v>
      </c>
      <c r="T129" s="22">
        <v>-4.0926286912557799E-2</v>
      </c>
      <c r="U129" s="23">
        <v>0.32468167429535699</v>
      </c>
      <c r="V129" s="21"/>
      <c r="W129" s="21">
        <v>95</v>
      </c>
      <c r="X129" s="21">
        <v>150</v>
      </c>
      <c r="Y129" s="22">
        <v>3.0408637643746E-2</v>
      </c>
      <c r="Z129" s="22">
        <v>-3.6274025234552899E-2</v>
      </c>
      <c r="AA129" s="23">
        <v>0.83830337127240495</v>
      </c>
      <c r="AB129" s="21"/>
      <c r="AC129" s="21">
        <v>95</v>
      </c>
      <c r="AD129" s="21">
        <v>150</v>
      </c>
      <c r="AE129" s="22">
        <v>4.8928072694523699E-2</v>
      </c>
      <c r="AF129" s="22">
        <v>-4.7790700806809999E-2</v>
      </c>
      <c r="AG129" s="23">
        <v>1.0237990209080901</v>
      </c>
    </row>
    <row r="130" spans="1:33" x14ac:dyDescent="0.3">
      <c r="A130">
        <v>40</v>
      </c>
      <c r="B130">
        <v>3</v>
      </c>
      <c r="C130">
        <v>125</v>
      </c>
      <c r="D130" s="1">
        <v>1.4769741063264201E-2</v>
      </c>
      <c r="E130" s="1">
        <v>-2.4276008689834299E-2</v>
      </c>
      <c r="F130" s="2">
        <v>0.60840895437020903</v>
      </c>
      <c r="I130" s="5">
        <v>40</v>
      </c>
      <c r="J130" s="5">
        <v>3</v>
      </c>
      <c r="K130" s="5">
        <v>125</v>
      </c>
      <c r="L130" s="6">
        <v>1.02765824362409E-2</v>
      </c>
      <c r="M130" s="6">
        <v>-4.9943845491959099E-2</v>
      </c>
      <c r="N130" s="13">
        <v>0.20576273883226301</v>
      </c>
      <c r="O130" s="10"/>
      <c r="Q130" s="21">
        <v>95</v>
      </c>
      <c r="R130" s="21">
        <v>175</v>
      </c>
      <c r="S130" s="22">
        <v>1.1580895778329299E-2</v>
      </c>
      <c r="T130" s="22">
        <v>-4.0593989667119898E-2</v>
      </c>
      <c r="U130" s="23">
        <v>0.28528597147743801</v>
      </c>
      <c r="V130" s="21"/>
      <c r="W130" s="21">
        <v>95</v>
      </c>
      <c r="X130" s="21">
        <v>175</v>
      </c>
      <c r="Y130" s="22">
        <v>2.3590310184762299E-2</v>
      </c>
      <c r="Z130" s="22">
        <v>-3.6719071462847197E-2</v>
      </c>
      <c r="AA130" s="23">
        <v>0.64245388690264804</v>
      </c>
      <c r="AB130" s="21"/>
      <c r="AC130" s="21">
        <v>95</v>
      </c>
      <c r="AD130" s="21">
        <v>175</v>
      </c>
      <c r="AE130" s="22">
        <v>4.1079141241386098E-2</v>
      </c>
      <c r="AF130" s="22">
        <v>-4.1409067903567902E-2</v>
      </c>
      <c r="AG130" s="23">
        <v>0.99203250208504901</v>
      </c>
    </row>
    <row r="131" spans="1:33" x14ac:dyDescent="0.3">
      <c r="A131">
        <v>40</v>
      </c>
      <c r="B131">
        <v>3</v>
      </c>
      <c r="C131">
        <v>150</v>
      </c>
      <c r="D131" s="1">
        <v>1.6620972102095299E-2</v>
      </c>
      <c r="E131" s="1">
        <v>-2.95018668262194E-2</v>
      </c>
      <c r="F131" s="2">
        <v>0.56338713071959201</v>
      </c>
      <c r="I131" s="7">
        <v>40</v>
      </c>
      <c r="J131" s="7">
        <v>3</v>
      </c>
      <c r="K131" s="7">
        <v>150</v>
      </c>
      <c r="L131" s="8">
        <v>1.0576140472632299E-3</v>
      </c>
      <c r="M131" s="8">
        <v>-8.1681721244658195E-2</v>
      </c>
      <c r="N131" s="11">
        <v>1.29479892336671E-2</v>
      </c>
      <c r="O131" s="12"/>
      <c r="Q131" s="21">
        <v>95</v>
      </c>
      <c r="R131" s="21">
        <v>200</v>
      </c>
      <c r="S131" s="22">
        <v>-5.2534059748890896E-3</v>
      </c>
      <c r="T131" s="22">
        <v>-6.7344668059107105E-2</v>
      </c>
      <c r="U131" s="23">
        <v>-7.8007749184809697E-2</v>
      </c>
      <c r="V131" s="21"/>
      <c r="W131" s="21">
        <v>95</v>
      </c>
      <c r="X131" s="21">
        <v>200</v>
      </c>
      <c r="Y131" s="22">
        <v>2.2594321449264099E-2</v>
      </c>
      <c r="Z131" s="22">
        <v>-3.6545136128571097E-2</v>
      </c>
      <c r="AA131" s="23">
        <v>0.61825796378959896</v>
      </c>
      <c r="AB131" s="21"/>
      <c r="AC131" s="21">
        <v>95</v>
      </c>
      <c r="AD131" s="21">
        <v>200</v>
      </c>
      <c r="AE131" s="22">
        <v>2.5003565549075901E-2</v>
      </c>
      <c r="AF131" s="22">
        <v>-6.0209956546223298E-2</v>
      </c>
      <c r="AG131" s="23">
        <v>0.41527293795471598</v>
      </c>
    </row>
    <row r="132" spans="1:33" x14ac:dyDescent="0.3">
      <c r="A132">
        <v>40</v>
      </c>
      <c r="B132">
        <v>3</v>
      </c>
      <c r="C132">
        <v>175</v>
      </c>
      <c r="D132" s="1">
        <v>1.6878992974115499E-2</v>
      </c>
      <c r="E132" s="1">
        <v>-2.1786215544488299E-2</v>
      </c>
      <c r="F132" s="2">
        <v>0.77475562195040004</v>
      </c>
      <c r="I132" s="5">
        <v>40</v>
      </c>
      <c r="J132" s="5">
        <v>3</v>
      </c>
      <c r="K132" s="5">
        <v>175</v>
      </c>
      <c r="L132" s="6">
        <v>1.3838998985564E-2</v>
      </c>
      <c r="M132" s="6">
        <v>-3.9051854889354899E-2</v>
      </c>
      <c r="N132" s="13">
        <v>0.35437494645961998</v>
      </c>
      <c r="O132" s="10"/>
    </row>
    <row r="133" spans="1:33" x14ac:dyDescent="0.3">
      <c r="A133">
        <v>40</v>
      </c>
      <c r="B133">
        <v>3</v>
      </c>
      <c r="C133">
        <v>200</v>
      </c>
      <c r="D133" s="1">
        <v>1.5979834226534099E-2</v>
      </c>
      <c r="E133" s="1">
        <v>-2.14937605722012E-2</v>
      </c>
      <c r="F133" s="2">
        <v>0.74346386119149299</v>
      </c>
      <c r="I133" s="7">
        <v>40</v>
      </c>
      <c r="J133" s="7">
        <v>3</v>
      </c>
      <c r="K133" s="7">
        <v>200</v>
      </c>
      <c r="L133" s="8">
        <v>9.4375141617228393E-3</v>
      </c>
      <c r="M133" s="8">
        <v>-3.9686211843870299E-2</v>
      </c>
      <c r="N133" s="11">
        <v>0.23780335091822299</v>
      </c>
      <c r="O133" s="12"/>
    </row>
    <row r="134" spans="1:33" x14ac:dyDescent="0.3">
      <c r="A134">
        <v>45</v>
      </c>
      <c r="B134">
        <v>0</v>
      </c>
      <c r="C134">
        <v>100</v>
      </c>
      <c r="D134" s="1">
        <v>5.5692732530403702E-2</v>
      </c>
      <c r="E134" s="1">
        <v>-5.3628657417286202E-2</v>
      </c>
      <c r="F134" s="2">
        <v>1.0384882861611999</v>
      </c>
      <c r="I134" s="5">
        <v>45</v>
      </c>
      <c r="J134" s="5">
        <v>0</v>
      </c>
      <c r="K134" s="5">
        <v>100</v>
      </c>
      <c r="L134" s="6">
        <v>3.9329630590989499E-3</v>
      </c>
      <c r="M134" s="6">
        <v>-9.7589898026647998E-2</v>
      </c>
      <c r="N134" s="13">
        <v>4.0300923954495797E-2</v>
      </c>
      <c r="O134" s="10"/>
    </row>
    <row r="135" spans="1:33" x14ac:dyDescent="0.3">
      <c r="A135">
        <v>45</v>
      </c>
      <c r="B135">
        <v>0</v>
      </c>
      <c r="C135">
        <v>125</v>
      </c>
      <c r="D135" s="1">
        <v>5.9403723709889299E-2</v>
      </c>
      <c r="E135" s="1">
        <v>-4.1825869834746197E-2</v>
      </c>
      <c r="F135" s="2">
        <v>1.4202627212438801</v>
      </c>
      <c r="I135" s="7">
        <v>45</v>
      </c>
      <c r="J135" s="7">
        <v>0</v>
      </c>
      <c r="K135" s="7">
        <v>125</v>
      </c>
      <c r="L135" s="8">
        <v>1.17019070814084E-2</v>
      </c>
      <c r="M135" s="8">
        <v>-0.118714486363774</v>
      </c>
      <c r="N135" s="11">
        <v>9.8571854538043194E-2</v>
      </c>
      <c r="O135" s="12"/>
    </row>
    <row r="136" spans="1:33" x14ac:dyDescent="0.3">
      <c r="A136">
        <v>45</v>
      </c>
      <c r="B136">
        <v>0</v>
      </c>
      <c r="C136">
        <v>150</v>
      </c>
      <c r="D136" s="1">
        <v>4.61009332401765E-2</v>
      </c>
      <c r="E136" s="1">
        <v>-3.25483207308436E-2</v>
      </c>
      <c r="F136" s="2">
        <v>1.4163843849704301</v>
      </c>
      <c r="I136" s="5">
        <v>45</v>
      </c>
      <c r="J136" s="5">
        <v>0</v>
      </c>
      <c r="K136" s="5">
        <v>150</v>
      </c>
      <c r="L136" s="6">
        <v>9.90537770307332E-3</v>
      </c>
      <c r="M136" s="6">
        <v>-0.10587183339666199</v>
      </c>
      <c r="N136" s="13">
        <v>9.3560084729632897E-2</v>
      </c>
      <c r="O136" s="10"/>
    </row>
    <row r="137" spans="1:33" x14ac:dyDescent="0.3">
      <c r="A137">
        <v>45</v>
      </c>
      <c r="B137">
        <v>0</v>
      </c>
      <c r="C137">
        <v>175</v>
      </c>
      <c r="D137" s="1">
        <v>7.1097202201528098E-2</v>
      </c>
      <c r="E137" s="1">
        <v>-3.5022484673408398E-2</v>
      </c>
      <c r="F137" s="2">
        <v>2.0300444946874401</v>
      </c>
      <c r="I137" s="7">
        <v>45</v>
      </c>
      <c r="J137" s="7">
        <v>0</v>
      </c>
      <c r="K137" s="7">
        <v>175</v>
      </c>
      <c r="L137" s="8">
        <v>2.1179806333960501E-2</v>
      </c>
      <c r="M137" s="8">
        <v>-0.113243637918717</v>
      </c>
      <c r="N137" s="11">
        <v>0.18702866424304301</v>
      </c>
      <c r="O137" s="12"/>
    </row>
    <row r="138" spans="1:33" x14ac:dyDescent="0.3">
      <c r="A138">
        <v>45</v>
      </c>
      <c r="B138">
        <v>0</v>
      </c>
      <c r="C138">
        <v>200</v>
      </c>
      <c r="D138" s="1">
        <v>5.96349948432656E-2</v>
      </c>
      <c r="E138" s="1">
        <v>-3.6574456778460003E-2</v>
      </c>
      <c r="F138" s="2">
        <v>1.6305093799338799</v>
      </c>
      <c r="I138" s="5">
        <v>45</v>
      </c>
      <c r="J138" s="5">
        <v>0</v>
      </c>
      <c r="K138" s="5">
        <v>200</v>
      </c>
      <c r="L138" s="6">
        <v>1.30047678550373E-2</v>
      </c>
      <c r="M138" s="6">
        <v>-0.12531019306103899</v>
      </c>
      <c r="N138" s="13">
        <v>0.103780606647877</v>
      </c>
      <c r="O138" s="10"/>
    </row>
    <row r="139" spans="1:33" x14ac:dyDescent="0.3">
      <c r="A139">
        <v>45</v>
      </c>
      <c r="B139">
        <v>1</v>
      </c>
      <c r="C139">
        <v>100</v>
      </c>
      <c r="D139" s="1">
        <v>1.24787826479423E-2</v>
      </c>
      <c r="E139" s="1">
        <v>-7.8894103294112394E-2</v>
      </c>
      <c r="F139" s="2">
        <v>0.15817129705400301</v>
      </c>
      <c r="I139" s="7">
        <v>45</v>
      </c>
      <c r="J139" s="7">
        <v>1</v>
      </c>
      <c r="K139" s="7">
        <v>100</v>
      </c>
      <c r="L139" s="8">
        <v>-4.0823713526041999E-2</v>
      </c>
      <c r="M139" s="8">
        <v>-0.19801468488125601</v>
      </c>
      <c r="N139" s="11">
        <v>-0.20616508089045399</v>
      </c>
      <c r="O139" s="12"/>
    </row>
    <row r="140" spans="1:33" x14ac:dyDescent="0.3">
      <c r="A140">
        <v>45</v>
      </c>
      <c r="B140">
        <v>1</v>
      </c>
      <c r="C140">
        <v>125</v>
      </c>
      <c r="D140" s="1">
        <v>7.4413724645999001E-3</v>
      </c>
      <c r="E140" s="1">
        <v>-7.3788650726723595E-2</v>
      </c>
      <c r="F140" s="2">
        <v>0.10084711390318001</v>
      </c>
      <c r="I140" s="5">
        <v>45</v>
      </c>
      <c r="J140" s="5">
        <v>1</v>
      </c>
      <c r="K140" s="5">
        <v>125</v>
      </c>
      <c r="L140" s="6">
        <v>-7.4144336998120302E-3</v>
      </c>
      <c r="M140" s="6">
        <v>-9.4698481399248594E-2</v>
      </c>
      <c r="N140" s="13">
        <v>-7.8295169999113207E-2</v>
      </c>
      <c r="O140" s="10"/>
    </row>
    <row r="141" spans="1:33" x14ac:dyDescent="0.3">
      <c r="A141">
        <v>45</v>
      </c>
      <c r="B141">
        <v>1</v>
      </c>
      <c r="C141">
        <v>150</v>
      </c>
      <c r="D141" s="1">
        <v>2.1103116664930401E-2</v>
      </c>
      <c r="E141" s="1">
        <v>-3.5067619254819597E-2</v>
      </c>
      <c r="F141" s="2">
        <v>0.60178355740616996</v>
      </c>
      <c r="I141" s="7">
        <v>45</v>
      </c>
      <c r="J141" s="7">
        <v>1</v>
      </c>
      <c r="K141" s="7">
        <v>150</v>
      </c>
      <c r="L141" s="8">
        <v>-4.2056626969876696E-3</v>
      </c>
      <c r="M141" s="8">
        <v>-9.4593222373000205E-2</v>
      </c>
      <c r="N141" s="11">
        <v>-4.4460507756083102E-2</v>
      </c>
      <c r="O141" s="12"/>
    </row>
    <row r="142" spans="1:33" x14ac:dyDescent="0.3">
      <c r="A142">
        <v>45</v>
      </c>
      <c r="B142">
        <v>1</v>
      </c>
      <c r="C142">
        <v>175</v>
      </c>
      <c r="D142" s="1">
        <v>7.5323740158837497E-3</v>
      </c>
      <c r="E142" s="1">
        <v>-5.6460254753149697E-2</v>
      </c>
      <c r="F142" s="2">
        <v>0.133410202430295</v>
      </c>
      <c r="I142" s="5">
        <v>45</v>
      </c>
      <c r="J142" s="5">
        <v>1</v>
      </c>
      <c r="K142" s="5">
        <v>175</v>
      </c>
      <c r="L142" s="6">
        <v>6.0540864302707801E-3</v>
      </c>
      <c r="M142" s="6">
        <v>-5.7912913854748199E-2</v>
      </c>
      <c r="N142" s="13">
        <v>0.10453776243162401</v>
      </c>
      <c r="O142" s="10"/>
    </row>
    <row r="143" spans="1:33" x14ac:dyDescent="0.3">
      <c r="A143">
        <v>45</v>
      </c>
      <c r="B143">
        <v>1</v>
      </c>
      <c r="C143">
        <v>200</v>
      </c>
      <c r="D143" s="1">
        <v>4.77801074756498E-4</v>
      </c>
      <c r="E143" s="1">
        <v>-7.9498582783622304E-2</v>
      </c>
      <c r="F143" s="2">
        <v>6.0101835532963901E-3</v>
      </c>
      <c r="I143" s="7">
        <v>45</v>
      </c>
      <c r="J143" s="7">
        <v>1</v>
      </c>
      <c r="K143" s="7">
        <v>200</v>
      </c>
      <c r="L143" s="8">
        <v>-1.0729683905849699E-2</v>
      </c>
      <c r="M143" s="8">
        <v>-0.14139732749966499</v>
      </c>
      <c r="N143" s="11">
        <v>-7.5883215726797695E-2</v>
      </c>
      <c r="O143" s="12"/>
    </row>
    <row r="144" spans="1:33" x14ac:dyDescent="0.3">
      <c r="A144">
        <v>45</v>
      </c>
      <c r="B144">
        <v>2</v>
      </c>
      <c r="C144">
        <v>100</v>
      </c>
      <c r="D144" s="1">
        <v>-6.6001845805263701E-4</v>
      </c>
      <c r="E144" s="1">
        <v>-6.6992961202304302E-2</v>
      </c>
      <c r="F144" s="2">
        <v>-9.8520567863767602E-3</v>
      </c>
      <c r="I144" s="5">
        <v>45</v>
      </c>
      <c r="J144" s="5">
        <v>2</v>
      </c>
      <c r="K144" s="5">
        <v>100</v>
      </c>
      <c r="L144" s="6">
        <v>1.9458196236648101E-2</v>
      </c>
      <c r="M144" s="6">
        <v>-3.6111946451957103E-2</v>
      </c>
      <c r="N144" s="13">
        <v>0.538829892831588</v>
      </c>
      <c r="O144" s="10"/>
    </row>
    <row r="145" spans="1:15" x14ac:dyDescent="0.3">
      <c r="A145">
        <v>45</v>
      </c>
      <c r="B145">
        <v>2</v>
      </c>
      <c r="C145">
        <v>125</v>
      </c>
      <c r="D145" s="1">
        <v>6.2913047635819496E-3</v>
      </c>
      <c r="E145" s="1">
        <v>-6.2373793045864101E-2</v>
      </c>
      <c r="F145" s="2">
        <v>0.10086455314583601</v>
      </c>
      <c r="I145" s="7">
        <v>45</v>
      </c>
      <c r="J145" s="7">
        <v>2</v>
      </c>
      <c r="K145" s="7">
        <v>125</v>
      </c>
      <c r="L145" s="8">
        <v>9.4942263842634298E-3</v>
      </c>
      <c r="M145" s="8">
        <v>-3.1806722443305402E-2</v>
      </c>
      <c r="N145" s="11">
        <v>0.29849747647487401</v>
      </c>
      <c r="O145" s="12"/>
    </row>
    <row r="146" spans="1:15" x14ac:dyDescent="0.3">
      <c r="A146">
        <v>45</v>
      </c>
      <c r="B146">
        <v>2</v>
      </c>
      <c r="C146">
        <v>150</v>
      </c>
      <c r="D146" s="1">
        <v>2.2486028006815499E-3</v>
      </c>
      <c r="E146" s="1">
        <v>-5.7500972021512498E-2</v>
      </c>
      <c r="F146" s="2">
        <v>3.9105474596851902E-2</v>
      </c>
      <c r="I146" s="5">
        <v>45</v>
      </c>
      <c r="J146" s="5">
        <v>2</v>
      </c>
      <c r="K146" s="5">
        <v>150</v>
      </c>
      <c r="L146" s="6">
        <v>9.0858752235611507E-3</v>
      </c>
      <c r="M146" s="6">
        <v>-4.0359528487229901E-2</v>
      </c>
      <c r="N146" s="13">
        <v>0.22512342349182801</v>
      </c>
      <c r="O146" s="10"/>
    </row>
    <row r="147" spans="1:15" x14ac:dyDescent="0.3">
      <c r="A147">
        <v>45</v>
      </c>
      <c r="B147">
        <v>2</v>
      </c>
      <c r="C147">
        <v>175</v>
      </c>
      <c r="D147" s="1">
        <v>2.7239000572967702E-3</v>
      </c>
      <c r="E147" s="1">
        <v>-6.2388975295531099E-2</v>
      </c>
      <c r="F147" s="2">
        <v>4.3659958260155597E-2</v>
      </c>
      <c r="I147" s="7">
        <v>45</v>
      </c>
      <c r="J147" s="7">
        <v>2</v>
      </c>
      <c r="K147" s="7">
        <v>175</v>
      </c>
      <c r="L147" s="8">
        <v>-2.7878762930779199E-3</v>
      </c>
      <c r="M147" s="8">
        <v>-4.6382434289251297E-2</v>
      </c>
      <c r="N147" s="11">
        <v>-6.0106295320596803E-2</v>
      </c>
      <c r="O147" s="12"/>
    </row>
    <row r="148" spans="1:15" x14ac:dyDescent="0.3">
      <c r="A148">
        <v>45</v>
      </c>
      <c r="B148">
        <v>2</v>
      </c>
      <c r="C148">
        <v>200</v>
      </c>
      <c r="D148" s="1">
        <v>6.90868337863027E-3</v>
      </c>
      <c r="E148" s="1">
        <v>-5.3228189055540998E-2</v>
      </c>
      <c r="F148" s="2">
        <v>0.12979369580696001</v>
      </c>
      <c r="I148" s="5">
        <v>45</v>
      </c>
      <c r="J148" s="5">
        <v>2</v>
      </c>
      <c r="K148" s="5">
        <v>200</v>
      </c>
      <c r="L148" s="6">
        <v>1.57033091698753E-3</v>
      </c>
      <c r="M148" s="6">
        <v>-5.1684098616728701E-2</v>
      </c>
      <c r="N148" s="13">
        <v>3.0383250535770401E-2</v>
      </c>
      <c r="O148" s="10"/>
    </row>
    <row r="149" spans="1:15" x14ac:dyDescent="0.3">
      <c r="A149">
        <v>45</v>
      </c>
      <c r="B149">
        <v>3</v>
      </c>
      <c r="C149">
        <v>100</v>
      </c>
      <c r="D149" s="1">
        <v>1.3332056789958699E-2</v>
      </c>
      <c r="E149" s="1">
        <v>-2.9829885307554899E-2</v>
      </c>
      <c r="F149" s="2">
        <v>0.44693624036771401</v>
      </c>
      <c r="I149" s="7">
        <v>45</v>
      </c>
      <c r="J149" s="7">
        <v>3</v>
      </c>
      <c r="K149" s="7">
        <v>100</v>
      </c>
      <c r="L149" s="8">
        <v>9.0906958299324901E-3</v>
      </c>
      <c r="M149" s="8">
        <v>-5.1817955523249998E-2</v>
      </c>
      <c r="N149" s="11">
        <v>0.17543524707094199</v>
      </c>
      <c r="O149" s="12"/>
    </row>
    <row r="150" spans="1:15" x14ac:dyDescent="0.3">
      <c r="A150">
        <v>45</v>
      </c>
      <c r="B150">
        <v>3</v>
      </c>
      <c r="C150">
        <v>125</v>
      </c>
      <c r="D150" s="1">
        <v>9.8086730184689195E-3</v>
      </c>
      <c r="E150" s="1">
        <v>-3.4722673510319102E-2</v>
      </c>
      <c r="F150" s="2">
        <v>0.282486111432459</v>
      </c>
      <c r="I150" s="5">
        <v>45</v>
      </c>
      <c r="J150" s="5">
        <v>3</v>
      </c>
      <c r="K150" s="5">
        <v>125</v>
      </c>
      <c r="L150" s="6">
        <v>6.0000519160697697E-3</v>
      </c>
      <c r="M150" s="6">
        <v>-7.5732670548150402E-2</v>
      </c>
      <c r="N150" s="13">
        <v>7.9226730982039903E-2</v>
      </c>
      <c r="O150" s="10"/>
    </row>
    <row r="151" spans="1:15" x14ac:dyDescent="0.3">
      <c r="A151">
        <v>45</v>
      </c>
      <c r="B151">
        <v>3</v>
      </c>
      <c r="C151">
        <v>150</v>
      </c>
      <c r="D151" s="1">
        <v>1.7872315577038798E-2</v>
      </c>
      <c r="E151" s="1">
        <v>-2.6920096920265899E-2</v>
      </c>
      <c r="F151" s="2">
        <v>0.66390234886502797</v>
      </c>
      <c r="I151" s="7">
        <v>45</v>
      </c>
      <c r="J151" s="7">
        <v>3</v>
      </c>
      <c r="K151" s="7">
        <v>150</v>
      </c>
      <c r="L151" s="8">
        <v>1.32364310271626E-2</v>
      </c>
      <c r="M151" s="8">
        <v>-3.6063924928582299E-2</v>
      </c>
      <c r="N151" s="11">
        <v>0.36702691272164101</v>
      </c>
      <c r="O151" s="12"/>
    </row>
    <row r="152" spans="1:15" x14ac:dyDescent="0.3">
      <c r="A152">
        <v>45</v>
      </c>
      <c r="B152">
        <v>3</v>
      </c>
      <c r="C152">
        <v>175</v>
      </c>
      <c r="D152" s="1">
        <v>1.9866476365798399E-2</v>
      </c>
      <c r="E152" s="1">
        <v>-2.3759066736984202E-2</v>
      </c>
      <c r="F152" s="2">
        <v>0.83616400365059596</v>
      </c>
      <c r="I152" s="5">
        <v>45</v>
      </c>
      <c r="J152" s="5">
        <v>3</v>
      </c>
      <c r="K152" s="5">
        <v>175</v>
      </c>
      <c r="L152" s="6">
        <v>1.55275683055708E-2</v>
      </c>
      <c r="M152" s="6">
        <v>-2.8466348523563601E-2</v>
      </c>
      <c r="N152" s="13">
        <v>0.54547102494432997</v>
      </c>
      <c r="O152" s="10"/>
    </row>
    <row r="153" spans="1:15" x14ac:dyDescent="0.3">
      <c r="A153">
        <v>45</v>
      </c>
      <c r="B153">
        <v>3</v>
      </c>
      <c r="C153">
        <v>200</v>
      </c>
      <c r="D153" s="1">
        <v>1.5445817931621799E-2</v>
      </c>
      <c r="E153" s="1">
        <v>-2.3526445168428899E-2</v>
      </c>
      <c r="F153" s="2">
        <v>0.65653003762545203</v>
      </c>
      <c r="I153" s="7">
        <v>45</v>
      </c>
      <c r="J153" s="7">
        <v>3</v>
      </c>
      <c r="K153" s="7">
        <v>200</v>
      </c>
      <c r="L153" s="8">
        <v>1.14687601697031E-2</v>
      </c>
      <c r="M153" s="8">
        <v>-3.1162949951660499E-2</v>
      </c>
      <c r="N153" s="11">
        <v>0.36802549782653199</v>
      </c>
      <c r="O153" s="12"/>
    </row>
    <row r="154" spans="1:15" x14ac:dyDescent="0.3">
      <c r="A154">
        <v>50</v>
      </c>
      <c r="B154">
        <v>0</v>
      </c>
      <c r="C154">
        <v>100</v>
      </c>
      <c r="D154" s="1">
        <v>6.0623707896828201E-2</v>
      </c>
      <c r="E154" s="1">
        <v>-7.9253347364413099E-2</v>
      </c>
      <c r="F154" s="2">
        <v>0.764935613609802</v>
      </c>
      <c r="I154" s="5">
        <v>50</v>
      </c>
      <c r="J154" s="5">
        <v>0</v>
      </c>
      <c r="K154" s="5">
        <v>100</v>
      </c>
      <c r="L154" s="6">
        <v>9.6287283716349707E-3</v>
      </c>
      <c r="M154" s="6">
        <v>-9.3475869774155396E-2</v>
      </c>
      <c r="N154" s="13">
        <v>0.103007636033755</v>
      </c>
      <c r="O154" s="10"/>
    </row>
    <row r="155" spans="1:15" x14ac:dyDescent="0.3">
      <c r="A155">
        <v>50</v>
      </c>
      <c r="B155">
        <v>0</v>
      </c>
      <c r="C155">
        <v>125</v>
      </c>
      <c r="D155" s="1">
        <v>5.0342087438605201E-2</v>
      </c>
      <c r="E155" s="1">
        <v>-4.8252947415719297E-2</v>
      </c>
      <c r="F155" s="2">
        <v>1.0432955940470701</v>
      </c>
      <c r="I155" s="7">
        <v>50</v>
      </c>
      <c r="J155" s="7">
        <v>0</v>
      </c>
      <c r="K155" s="7">
        <v>125</v>
      </c>
      <c r="L155" s="8">
        <v>2.0378372422762601E-2</v>
      </c>
      <c r="M155" s="8">
        <v>-9.4288672533858697E-2</v>
      </c>
      <c r="N155" s="11">
        <v>0.21612747189164999</v>
      </c>
      <c r="O155" s="12"/>
    </row>
    <row r="156" spans="1:15" x14ac:dyDescent="0.3">
      <c r="A156">
        <v>50</v>
      </c>
      <c r="B156">
        <v>0</v>
      </c>
      <c r="C156">
        <v>150</v>
      </c>
      <c r="D156" s="1">
        <v>5.7327226741191499E-2</v>
      </c>
      <c r="E156" s="1">
        <v>-3.7932867557715702E-2</v>
      </c>
      <c r="F156" s="2">
        <v>1.5112811245805899</v>
      </c>
      <c r="I156" s="5">
        <v>50</v>
      </c>
      <c r="J156" s="5">
        <v>0</v>
      </c>
      <c r="K156" s="5">
        <v>150</v>
      </c>
      <c r="L156" s="6">
        <v>2.33631204297583E-2</v>
      </c>
      <c r="M156" s="6">
        <v>-9.9681377690491998E-2</v>
      </c>
      <c r="N156" s="13">
        <v>0.23437798484587699</v>
      </c>
      <c r="O156" s="10"/>
    </row>
    <row r="157" spans="1:15" x14ac:dyDescent="0.3">
      <c r="A157">
        <v>50</v>
      </c>
      <c r="B157">
        <v>0</v>
      </c>
      <c r="C157">
        <v>175</v>
      </c>
      <c r="D157" s="1">
        <v>5.0292535895158801E-2</v>
      </c>
      <c r="E157" s="1">
        <v>-5.0308634919573297E-2</v>
      </c>
      <c r="F157" s="2">
        <v>0.99967999480724801</v>
      </c>
      <c r="I157" s="7">
        <v>50</v>
      </c>
      <c r="J157" s="7">
        <v>0</v>
      </c>
      <c r="K157" s="7">
        <v>175</v>
      </c>
      <c r="L157" s="8">
        <v>1.2002386630399001E-2</v>
      </c>
      <c r="M157" s="8">
        <v>-0.119329253466573</v>
      </c>
      <c r="N157" s="11">
        <v>0.10058209769795499</v>
      </c>
      <c r="O157" s="12"/>
    </row>
    <row r="158" spans="1:15" x14ac:dyDescent="0.3">
      <c r="A158">
        <v>50</v>
      </c>
      <c r="B158">
        <v>0</v>
      </c>
      <c r="C158">
        <v>200</v>
      </c>
      <c r="D158" s="1">
        <v>4.4856204698225502E-2</v>
      </c>
      <c r="E158" s="1">
        <v>-5.8532226643469402E-2</v>
      </c>
      <c r="F158" s="2">
        <v>0.76635056054595196</v>
      </c>
      <c r="I158" s="5">
        <v>50</v>
      </c>
      <c r="J158" s="5">
        <v>0</v>
      </c>
      <c r="K158" s="5">
        <v>200</v>
      </c>
      <c r="L158" s="6">
        <v>2.5636563868025E-2</v>
      </c>
      <c r="M158" s="6">
        <v>-0.11974900759801201</v>
      </c>
      <c r="N158" s="13">
        <v>0.21408581484102801</v>
      </c>
      <c r="O158" s="10"/>
    </row>
    <row r="159" spans="1:15" x14ac:dyDescent="0.3">
      <c r="A159">
        <v>50</v>
      </c>
      <c r="B159">
        <v>1</v>
      </c>
      <c r="C159">
        <v>100</v>
      </c>
      <c r="D159" s="1">
        <v>2.2369012486774201E-2</v>
      </c>
      <c r="E159" s="1">
        <v>-5.8596497809958702E-2</v>
      </c>
      <c r="F159" s="2">
        <v>0.381746577403343</v>
      </c>
      <c r="I159" s="7">
        <v>50</v>
      </c>
      <c r="J159" s="7">
        <v>1</v>
      </c>
      <c r="K159" s="7">
        <v>100</v>
      </c>
      <c r="L159" s="8">
        <v>-1.5497882665928201E-2</v>
      </c>
      <c r="M159" s="8">
        <v>-0.13581654654214001</v>
      </c>
      <c r="N159" s="11">
        <v>-0.114108943722255</v>
      </c>
      <c r="O159" s="12"/>
    </row>
    <row r="160" spans="1:15" x14ac:dyDescent="0.3">
      <c r="A160">
        <v>50</v>
      </c>
      <c r="B160">
        <v>1</v>
      </c>
      <c r="C160">
        <v>125</v>
      </c>
      <c r="D160" s="1">
        <v>2.3551772254208701E-2</v>
      </c>
      <c r="E160" s="1">
        <v>-3.0602312118130099E-2</v>
      </c>
      <c r="F160" s="2">
        <v>0.76960760883997603</v>
      </c>
      <c r="I160" s="5">
        <v>50</v>
      </c>
      <c r="J160" s="5">
        <v>1</v>
      </c>
      <c r="K160" s="5">
        <v>125</v>
      </c>
      <c r="L160" s="6">
        <v>-3.7482679639050599E-3</v>
      </c>
      <c r="M160" s="6">
        <v>-8.3809633182311896E-2</v>
      </c>
      <c r="N160" s="13">
        <v>-4.4723593477034002E-2</v>
      </c>
      <c r="O160" s="10"/>
    </row>
    <row r="161" spans="1:15" x14ac:dyDescent="0.3">
      <c r="A161">
        <v>50</v>
      </c>
      <c r="B161">
        <v>1</v>
      </c>
      <c r="C161">
        <v>150</v>
      </c>
      <c r="D161" s="1">
        <v>7.9716872589316E-3</v>
      </c>
      <c r="E161" s="1">
        <v>-5.2007967084592398E-2</v>
      </c>
      <c r="F161" s="2">
        <v>0.15327819381913901</v>
      </c>
      <c r="I161" s="7">
        <v>50</v>
      </c>
      <c r="J161" s="7">
        <v>1</v>
      </c>
      <c r="K161" s="7">
        <v>150</v>
      </c>
      <c r="L161" s="8">
        <v>-7.1920875089645096E-4</v>
      </c>
      <c r="M161" s="8">
        <v>-8.6049395397980705E-2</v>
      </c>
      <c r="N161" s="11">
        <v>-8.3580918560797694E-3</v>
      </c>
      <c r="O161" s="12"/>
    </row>
    <row r="162" spans="1:15" x14ac:dyDescent="0.3">
      <c r="A162">
        <v>50</v>
      </c>
      <c r="B162">
        <v>1</v>
      </c>
      <c r="C162">
        <v>175</v>
      </c>
      <c r="D162" s="1">
        <v>3.7548831705859899E-3</v>
      </c>
      <c r="E162" s="1">
        <v>-6.3854360970553803E-2</v>
      </c>
      <c r="F162" s="2">
        <v>5.8803864192103303E-2</v>
      </c>
      <c r="I162" s="5">
        <v>50</v>
      </c>
      <c r="J162" s="5">
        <v>1</v>
      </c>
      <c r="K162" s="5">
        <v>175</v>
      </c>
      <c r="L162" s="6">
        <v>-9.9702253419892703E-4</v>
      </c>
      <c r="M162" s="6">
        <v>-9.7275315317959299E-2</v>
      </c>
      <c r="N162" s="13">
        <v>-1.0249491671551E-2</v>
      </c>
      <c r="O162" s="10"/>
    </row>
    <row r="163" spans="1:15" x14ac:dyDescent="0.3">
      <c r="A163">
        <v>50</v>
      </c>
      <c r="B163">
        <v>1</v>
      </c>
      <c r="C163">
        <v>200</v>
      </c>
      <c r="D163" s="1">
        <v>3.7720408748087098E-3</v>
      </c>
      <c r="E163" s="1">
        <v>-7.7210118323789698E-2</v>
      </c>
      <c r="F163" s="2">
        <v>4.8854229946782499E-2</v>
      </c>
      <c r="I163" s="7">
        <v>50</v>
      </c>
      <c r="J163" s="7">
        <v>1</v>
      </c>
      <c r="K163" s="7">
        <v>200</v>
      </c>
      <c r="L163" s="8">
        <v>1.0220138639747899E-3</v>
      </c>
      <c r="M163" s="8">
        <v>-9.79822095926665E-2</v>
      </c>
      <c r="N163" s="11">
        <v>1.0430606415425E-2</v>
      </c>
      <c r="O163" s="12"/>
    </row>
    <row r="164" spans="1:15" x14ac:dyDescent="0.3">
      <c r="A164">
        <v>50</v>
      </c>
      <c r="B164">
        <v>2</v>
      </c>
      <c r="C164">
        <v>100</v>
      </c>
      <c r="D164" s="1">
        <v>-2.3478569898164299E-3</v>
      </c>
      <c r="E164" s="1">
        <v>-6.9954456173139098E-2</v>
      </c>
      <c r="F164" s="2">
        <v>-3.35626508768136E-2</v>
      </c>
      <c r="I164" s="5">
        <v>50</v>
      </c>
      <c r="J164" s="5">
        <v>2</v>
      </c>
      <c r="K164" s="5">
        <v>100</v>
      </c>
      <c r="L164" s="6">
        <v>1.6417040899055199E-2</v>
      </c>
      <c r="M164" s="6">
        <v>-5.0069100104029797E-2</v>
      </c>
      <c r="N164" s="13">
        <v>0.327887676529938</v>
      </c>
      <c r="O164" s="10"/>
    </row>
    <row r="165" spans="1:15" x14ac:dyDescent="0.3">
      <c r="A165">
        <v>50</v>
      </c>
      <c r="B165">
        <v>2</v>
      </c>
      <c r="C165">
        <v>125</v>
      </c>
      <c r="D165" s="1">
        <v>2.3352526812132398E-3</v>
      </c>
      <c r="E165" s="1">
        <v>-5.8110881652579702E-2</v>
      </c>
      <c r="F165" s="2">
        <v>4.0186151281867102E-2</v>
      </c>
      <c r="I165" s="7">
        <v>50</v>
      </c>
      <c r="J165" s="7">
        <v>2</v>
      </c>
      <c r="K165" s="7">
        <v>125</v>
      </c>
      <c r="L165" s="8">
        <v>8.8816869350883104E-3</v>
      </c>
      <c r="M165" s="8">
        <v>-3.3802403413316598E-2</v>
      </c>
      <c r="N165" s="11">
        <v>0.26275311925273698</v>
      </c>
      <c r="O165" s="12"/>
    </row>
    <row r="166" spans="1:15" x14ac:dyDescent="0.3">
      <c r="A166">
        <v>50</v>
      </c>
      <c r="B166">
        <v>2</v>
      </c>
      <c r="C166">
        <v>150</v>
      </c>
      <c r="D166" s="1">
        <v>3.5574558676090399E-3</v>
      </c>
      <c r="E166" s="1">
        <v>-5.0584950462744298E-2</v>
      </c>
      <c r="F166" s="2">
        <v>7.0326368516048898E-2</v>
      </c>
      <c r="I166" s="5">
        <v>50</v>
      </c>
      <c r="J166" s="5">
        <v>2</v>
      </c>
      <c r="K166" s="5">
        <v>150</v>
      </c>
      <c r="L166" s="6">
        <v>2.8028638291107598E-4</v>
      </c>
      <c r="M166" s="6">
        <v>-4.98925994894008E-2</v>
      </c>
      <c r="N166" s="13">
        <v>5.6177947386890498E-3</v>
      </c>
      <c r="O166" s="10"/>
    </row>
    <row r="167" spans="1:15" x14ac:dyDescent="0.3">
      <c r="A167">
        <v>50</v>
      </c>
      <c r="B167">
        <v>2</v>
      </c>
      <c r="C167">
        <v>175</v>
      </c>
      <c r="D167" s="1">
        <v>3.1910566497533399E-3</v>
      </c>
      <c r="E167" s="1">
        <v>-5.4245004083438603E-2</v>
      </c>
      <c r="F167" s="2">
        <v>5.8826738124029297E-2</v>
      </c>
      <c r="I167" s="7">
        <v>50</v>
      </c>
      <c r="J167" s="7">
        <v>2</v>
      </c>
      <c r="K167" s="7">
        <v>175</v>
      </c>
      <c r="L167" s="8">
        <v>-4.1350217988925997E-3</v>
      </c>
      <c r="M167" s="8">
        <v>-5.5271549023184798E-2</v>
      </c>
      <c r="N167" s="11">
        <v>-7.48128444375257E-2</v>
      </c>
      <c r="O167" s="12"/>
    </row>
    <row r="168" spans="1:15" x14ac:dyDescent="0.3">
      <c r="A168">
        <v>50</v>
      </c>
      <c r="B168">
        <v>2</v>
      </c>
      <c r="C168">
        <v>200</v>
      </c>
      <c r="D168" s="1">
        <v>8.6810249368928904E-3</v>
      </c>
      <c r="E168" s="1">
        <v>-5.6426096920204699E-2</v>
      </c>
      <c r="F168" s="2">
        <v>0.15384769478507801</v>
      </c>
      <c r="I168" s="5">
        <v>50</v>
      </c>
      <c r="J168" s="5">
        <v>2</v>
      </c>
      <c r="K168" s="5">
        <v>200</v>
      </c>
      <c r="L168" s="6">
        <v>4.98675665412895E-4</v>
      </c>
      <c r="M168" s="6">
        <v>-7.5095899945537101E-2</v>
      </c>
      <c r="N168" s="13">
        <v>6.6405178681466902E-3</v>
      </c>
      <c r="O168" s="10"/>
    </row>
    <row r="169" spans="1:15" x14ac:dyDescent="0.3">
      <c r="A169">
        <v>50</v>
      </c>
      <c r="B169">
        <v>3</v>
      </c>
      <c r="C169">
        <v>100</v>
      </c>
      <c r="D169" s="1">
        <v>1.0601692417752299E-2</v>
      </c>
      <c r="E169" s="1">
        <v>-4.25748228408456E-2</v>
      </c>
      <c r="F169" s="2">
        <v>0.24901318925938601</v>
      </c>
      <c r="I169" s="7">
        <v>50</v>
      </c>
      <c r="J169" s="7">
        <v>3</v>
      </c>
      <c r="K169" s="7">
        <v>100</v>
      </c>
      <c r="L169" s="8">
        <v>1.9684410222646598E-2</v>
      </c>
      <c r="M169" s="8">
        <v>-3.68346456921953E-2</v>
      </c>
      <c r="N169" s="11">
        <v>0.534399336622844</v>
      </c>
      <c r="O169" s="12"/>
    </row>
    <row r="170" spans="1:15" x14ac:dyDescent="0.3">
      <c r="A170">
        <v>50</v>
      </c>
      <c r="B170">
        <v>3</v>
      </c>
      <c r="C170">
        <v>125</v>
      </c>
      <c r="D170" s="1">
        <v>1.8773644680376001E-2</v>
      </c>
      <c r="E170" s="1">
        <v>-2.22748631065251E-2</v>
      </c>
      <c r="F170" s="2">
        <v>0.84281751095819502</v>
      </c>
      <c r="I170" s="5">
        <v>50</v>
      </c>
      <c r="J170" s="5">
        <v>3</v>
      </c>
      <c r="K170" s="5">
        <v>125</v>
      </c>
      <c r="L170" s="6">
        <v>1.6394031949972899E-2</v>
      </c>
      <c r="M170" s="6">
        <v>-3.6652694976445403E-2</v>
      </c>
      <c r="N170" s="13">
        <v>0.44728039672140002</v>
      </c>
      <c r="O170" s="10"/>
    </row>
    <row r="171" spans="1:15" x14ac:dyDescent="0.3">
      <c r="A171">
        <v>50</v>
      </c>
      <c r="B171">
        <v>3</v>
      </c>
      <c r="C171">
        <v>150</v>
      </c>
      <c r="D171" s="1">
        <v>1.63947855926036E-2</v>
      </c>
      <c r="E171" s="1">
        <v>-1.8916044741383399E-2</v>
      </c>
      <c r="F171" s="2">
        <v>0.86671319595348895</v>
      </c>
      <c r="I171" s="7">
        <v>50</v>
      </c>
      <c r="J171" s="7">
        <v>3</v>
      </c>
      <c r="K171" s="7">
        <v>150</v>
      </c>
      <c r="L171" s="8">
        <v>1.7228721069939001E-2</v>
      </c>
      <c r="M171" s="8">
        <v>-2.8849019468984698E-2</v>
      </c>
      <c r="N171" s="11">
        <v>0.59720300332776999</v>
      </c>
      <c r="O171" s="12"/>
    </row>
    <row r="172" spans="1:15" x14ac:dyDescent="0.3">
      <c r="A172">
        <v>50</v>
      </c>
      <c r="B172">
        <v>3</v>
      </c>
      <c r="C172">
        <v>175</v>
      </c>
      <c r="D172" s="1">
        <v>2.2664781307672001E-2</v>
      </c>
      <c r="E172" s="1">
        <v>-1.5874774929186999E-2</v>
      </c>
      <c r="F172" s="2">
        <v>1.42772300135108</v>
      </c>
      <c r="I172" s="5">
        <v>50</v>
      </c>
      <c r="J172" s="5">
        <v>3</v>
      </c>
      <c r="K172" s="5">
        <v>175</v>
      </c>
      <c r="L172" s="6">
        <v>1.42019784869447E-2</v>
      </c>
      <c r="M172" s="6">
        <v>-4.8364873037394597E-2</v>
      </c>
      <c r="N172" s="13">
        <v>0.29364242258971801</v>
      </c>
      <c r="O172" s="10"/>
    </row>
    <row r="173" spans="1:15" x14ac:dyDescent="0.3">
      <c r="A173">
        <v>50</v>
      </c>
      <c r="B173">
        <v>3</v>
      </c>
      <c r="C173">
        <v>200</v>
      </c>
      <c r="D173" s="1">
        <v>2.5658993735279401E-2</v>
      </c>
      <c r="E173" s="1">
        <v>-1.58183015949914E-2</v>
      </c>
      <c r="F173" s="2">
        <v>1.62210801085015</v>
      </c>
      <c r="I173" s="7">
        <v>50</v>
      </c>
      <c r="J173" s="7">
        <v>3</v>
      </c>
      <c r="K173" s="7">
        <v>200</v>
      </c>
      <c r="L173" s="8">
        <v>1.9086024925693699E-2</v>
      </c>
      <c r="M173" s="8">
        <v>-2.33072590611864E-2</v>
      </c>
      <c r="N173" s="11">
        <v>0.818887578139881</v>
      </c>
      <c r="O173" s="12"/>
    </row>
    <row r="174" spans="1:15" x14ac:dyDescent="0.3">
      <c r="A174">
        <v>55</v>
      </c>
      <c r="B174">
        <v>0</v>
      </c>
      <c r="C174">
        <v>100</v>
      </c>
      <c r="D174" s="1">
        <v>5.8823142561107697E-2</v>
      </c>
      <c r="E174" s="1">
        <v>-7.3348360685252495E-2</v>
      </c>
      <c r="F174" s="2">
        <v>0.80196942387745496</v>
      </c>
      <c r="I174" s="5">
        <v>55</v>
      </c>
      <c r="J174" s="5">
        <v>0</v>
      </c>
      <c r="K174" s="5">
        <v>100</v>
      </c>
      <c r="L174" s="6">
        <v>2.2927478278420801E-2</v>
      </c>
      <c r="M174" s="6">
        <v>-6.7287293152566902E-2</v>
      </c>
      <c r="N174" s="13">
        <v>0.34074008931277899</v>
      </c>
      <c r="O174" s="10"/>
    </row>
    <row r="175" spans="1:15" x14ac:dyDescent="0.3">
      <c r="A175">
        <v>55</v>
      </c>
      <c r="B175">
        <v>0</v>
      </c>
      <c r="C175">
        <v>125</v>
      </c>
      <c r="D175" s="1">
        <v>5.33280072441304E-2</v>
      </c>
      <c r="E175" s="1">
        <v>-5.3617944545911803E-2</v>
      </c>
      <c r="F175" s="2">
        <v>0.99459253232780798</v>
      </c>
      <c r="I175" s="7">
        <v>55</v>
      </c>
      <c r="J175" s="7">
        <v>0</v>
      </c>
      <c r="K175" s="7">
        <v>125</v>
      </c>
      <c r="L175" s="8">
        <v>2.5853589556632601E-2</v>
      </c>
      <c r="M175" s="8">
        <v>-8.0759167931836198E-2</v>
      </c>
      <c r="N175" s="11">
        <v>0.32013194561952402</v>
      </c>
      <c r="O175" s="12"/>
    </row>
    <row r="176" spans="1:15" x14ac:dyDescent="0.3">
      <c r="A176">
        <v>55</v>
      </c>
      <c r="B176">
        <v>0</v>
      </c>
      <c r="C176">
        <v>150</v>
      </c>
      <c r="D176" s="1">
        <v>5.0647934352587201E-2</v>
      </c>
      <c r="E176" s="1">
        <v>-5.1480023209689002E-2</v>
      </c>
      <c r="F176" s="2">
        <v>0.98383666507467304</v>
      </c>
      <c r="I176" s="5">
        <v>55</v>
      </c>
      <c r="J176" s="5">
        <v>0</v>
      </c>
      <c r="K176" s="5">
        <v>150</v>
      </c>
      <c r="L176" s="6">
        <v>2.80719098215833E-2</v>
      </c>
      <c r="M176" s="6">
        <v>-9.0154365455069302E-2</v>
      </c>
      <c r="N176" s="13">
        <v>0.31137604573983202</v>
      </c>
      <c r="O176" s="10"/>
    </row>
    <row r="177" spans="1:15" x14ac:dyDescent="0.3">
      <c r="A177">
        <v>55</v>
      </c>
      <c r="B177">
        <v>0</v>
      </c>
      <c r="C177">
        <v>175</v>
      </c>
      <c r="D177" s="1">
        <v>5.1841388705123198E-2</v>
      </c>
      <c r="E177" s="1">
        <v>-4.9373362366270698E-2</v>
      </c>
      <c r="F177" s="2">
        <v>1.0499870015038399</v>
      </c>
      <c r="I177" s="7">
        <v>55</v>
      </c>
      <c r="J177" s="7">
        <v>0</v>
      </c>
      <c r="K177" s="7">
        <v>175</v>
      </c>
      <c r="L177" s="8">
        <v>4.1111871176661798E-2</v>
      </c>
      <c r="M177" s="8">
        <v>-8.7241283850901297E-2</v>
      </c>
      <c r="N177" s="11">
        <v>0.471243307777583</v>
      </c>
      <c r="O177" s="12"/>
    </row>
    <row r="178" spans="1:15" x14ac:dyDescent="0.3">
      <c r="A178">
        <v>55</v>
      </c>
      <c r="B178">
        <v>0</v>
      </c>
      <c r="C178">
        <v>200</v>
      </c>
      <c r="D178" s="1">
        <v>5.3728375851306201E-2</v>
      </c>
      <c r="E178" s="1">
        <v>-5.2171313793593403E-2</v>
      </c>
      <c r="F178" s="2">
        <v>1.02984517629502</v>
      </c>
      <c r="I178" s="5">
        <v>55</v>
      </c>
      <c r="J178" s="5">
        <v>0</v>
      </c>
      <c r="K178" s="5">
        <v>200</v>
      </c>
      <c r="L178" s="6">
        <v>4.0727637186164997E-2</v>
      </c>
      <c r="M178" s="6">
        <v>-9.34977421090806E-2</v>
      </c>
      <c r="N178" s="13">
        <v>0.43560022164652301</v>
      </c>
      <c r="O178" s="10"/>
    </row>
    <row r="179" spans="1:15" x14ac:dyDescent="0.3">
      <c r="A179">
        <v>55</v>
      </c>
      <c r="B179">
        <v>1</v>
      </c>
      <c r="C179">
        <v>100</v>
      </c>
      <c r="D179" s="1">
        <v>2.2988238727574599E-2</v>
      </c>
      <c r="E179" s="1">
        <v>-7.0807212231058306E-2</v>
      </c>
      <c r="F179" s="2">
        <v>0.324659565081581</v>
      </c>
      <c r="I179" s="7">
        <v>55</v>
      </c>
      <c r="J179" s="7">
        <v>1</v>
      </c>
      <c r="K179" s="7">
        <v>100</v>
      </c>
      <c r="L179" s="8">
        <v>-9.9546433313506301E-3</v>
      </c>
      <c r="M179" s="8">
        <v>-0.12928418780041201</v>
      </c>
      <c r="N179" s="11">
        <v>-7.6998150359411904E-2</v>
      </c>
      <c r="O179" s="12"/>
    </row>
    <row r="180" spans="1:15" x14ac:dyDescent="0.3">
      <c r="A180">
        <v>55</v>
      </c>
      <c r="B180">
        <v>1</v>
      </c>
      <c r="C180">
        <v>125</v>
      </c>
      <c r="D180" s="1">
        <v>2.1618007037859901E-2</v>
      </c>
      <c r="E180" s="1">
        <v>-6.3058214165877896E-2</v>
      </c>
      <c r="F180" s="2">
        <v>0.34282618567333001</v>
      </c>
      <c r="I180" s="5">
        <v>55</v>
      </c>
      <c r="J180" s="5">
        <v>1</v>
      </c>
      <c r="K180" s="5">
        <v>125</v>
      </c>
      <c r="L180" s="6">
        <v>-1.14637568022741E-2</v>
      </c>
      <c r="M180" s="6">
        <v>-0.111086948778562</v>
      </c>
      <c r="N180" s="13">
        <v>-0.103196252379977</v>
      </c>
      <c r="O180" s="10"/>
    </row>
    <row r="181" spans="1:15" x14ac:dyDescent="0.3">
      <c r="A181">
        <v>55</v>
      </c>
      <c r="B181">
        <v>1</v>
      </c>
      <c r="C181">
        <v>150</v>
      </c>
      <c r="D181" s="1">
        <v>1.8176626991298898E-2</v>
      </c>
      <c r="E181" s="1">
        <v>-4.1407882601538701E-2</v>
      </c>
      <c r="F181" s="2">
        <v>0.43896538169337701</v>
      </c>
      <c r="I181" s="7">
        <v>55</v>
      </c>
      <c r="J181" s="7">
        <v>1</v>
      </c>
      <c r="K181" s="7">
        <v>150</v>
      </c>
      <c r="L181" s="8">
        <v>-1.5757467385497E-3</v>
      </c>
      <c r="M181" s="8">
        <v>-0.105929879258954</v>
      </c>
      <c r="N181" s="11">
        <v>-1.4875375574606799E-2</v>
      </c>
      <c r="O181" s="12"/>
    </row>
    <row r="182" spans="1:15" x14ac:dyDescent="0.3">
      <c r="A182">
        <v>55</v>
      </c>
      <c r="B182">
        <v>1</v>
      </c>
      <c r="C182">
        <v>175</v>
      </c>
      <c r="D182" s="1">
        <v>6.27217568082729E-3</v>
      </c>
      <c r="E182" s="1">
        <v>-5.28210882355322E-2</v>
      </c>
      <c r="F182" s="2">
        <v>0.11874378000050401</v>
      </c>
      <c r="I182" s="5">
        <v>55</v>
      </c>
      <c r="J182" s="5">
        <v>1</v>
      </c>
      <c r="K182" s="5">
        <v>175</v>
      </c>
      <c r="L182" s="6">
        <v>-2.4586630980225599E-3</v>
      </c>
      <c r="M182" s="6">
        <v>-9.55148384815033E-2</v>
      </c>
      <c r="N182" s="13">
        <v>-2.5741163751208E-2</v>
      </c>
      <c r="O182" s="10"/>
    </row>
    <row r="183" spans="1:15" x14ac:dyDescent="0.3">
      <c r="A183">
        <v>55</v>
      </c>
      <c r="B183">
        <v>1</v>
      </c>
      <c r="C183">
        <v>200</v>
      </c>
      <c r="D183" s="1">
        <v>-6.01222170120132E-3</v>
      </c>
      <c r="E183" s="1">
        <v>-8.9131327297845495E-2</v>
      </c>
      <c r="F183" s="2">
        <v>-6.7453519244817101E-2</v>
      </c>
      <c r="I183" s="7">
        <v>55</v>
      </c>
      <c r="J183" s="7">
        <v>1</v>
      </c>
      <c r="K183" s="7">
        <v>200</v>
      </c>
      <c r="L183" s="8">
        <v>2.5147003019136802E-3</v>
      </c>
      <c r="M183" s="8">
        <v>-0.101245236172023</v>
      </c>
      <c r="N183" s="11">
        <v>2.48377148100184E-2</v>
      </c>
      <c r="O183" s="12"/>
    </row>
    <row r="184" spans="1:15" x14ac:dyDescent="0.3">
      <c r="A184">
        <v>55</v>
      </c>
      <c r="B184">
        <v>2</v>
      </c>
      <c r="C184">
        <v>100</v>
      </c>
      <c r="D184" s="1">
        <v>2.5542099295403301E-3</v>
      </c>
      <c r="E184" s="1">
        <v>-6.1248471401204402E-2</v>
      </c>
      <c r="F184" s="2">
        <v>4.1702427360335803E-2</v>
      </c>
      <c r="I184" s="5">
        <v>55</v>
      </c>
      <c r="J184" s="5">
        <v>2</v>
      </c>
      <c r="K184" s="5">
        <v>100</v>
      </c>
      <c r="L184" s="6">
        <v>1.4669020066442001E-2</v>
      </c>
      <c r="M184" s="6">
        <v>-4.6308378890568699E-2</v>
      </c>
      <c r="N184" s="13">
        <v>0.31676816200166202</v>
      </c>
      <c r="O184" s="10"/>
    </row>
    <row r="185" spans="1:15" x14ac:dyDescent="0.3">
      <c r="A185">
        <v>55</v>
      </c>
      <c r="B185">
        <v>2</v>
      </c>
      <c r="C185">
        <v>125</v>
      </c>
      <c r="D185" s="1">
        <v>-3.9970264339043897E-3</v>
      </c>
      <c r="E185" s="1">
        <v>-7.6872596139331797E-2</v>
      </c>
      <c r="F185" s="2">
        <v>-5.1995465674917002E-2</v>
      </c>
      <c r="I185" s="7">
        <v>55</v>
      </c>
      <c r="J185" s="7">
        <v>2</v>
      </c>
      <c r="K185" s="7">
        <v>125</v>
      </c>
      <c r="L185" s="8">
        <v>8.3374409149186302E-3</v>
      </c>
      <c r="M185" s="8">
        <v>-3.6709903475892598E-2</v>
      </c>
      <c r="N185" s="11">
        <v>0.22711693917674899</v>
      </c>
      <c r="O185" s="12"/>
    </row>
    <row r="186" spans="1:15" x14ac:dyDescent="0.3">
      <c r="A186">
        <v>55</v>
      </c>
      <c r="B186">
        <v>2</v>
      </c>
      <c r="C186">
        <v>150</v>
      </c>
      <c r="D186" s="1">
        <v>1.96812533190732E-3</v>
      </c>
      <c r="E186" s="1">
        <v>-5.0190447158459099E-2</v>
      </c>
      <c r="F186" s="2">
        <v>3.9213145993572E-2</v>
      </c>
      <c r="I186" s="5">
        <v>55</v>
      </c>
      <c r="J186" s="5">
        <v>2</v>
      </c>
      <c r="K186" s="5">
        <v>150</v>
      </c>
      <c r="L186" s="6">
        <v>3.8441740386888899E-3</v>
      </c>
      <c r="M186" s="6">
        <v>-5.2957802350374297E-2</v>
      </c>
      <c r="N186" s="13">
        <v>7.2589379998350995E-2</v>
      </c>
      <c r="O186" s="10"/>
    </row>
    <row r="187" spans="1:15" x14ac:dyDescent="0.3">
      <c r="A187">
        <v>55</v>
      </c>
      <c r="B187">
        <v>2</v>
      </c>
      <c r="C187">
        <v>175</v>
      </c>
      <c r="D187" s="1">
        <v>2.1653496350891102E-3</v>
      </c>
      <c r="E187" s="1">
        <v>-5.6047533339522601E-2</v>
      </c>
      <c r="F187" s="2">
        <v>3.8634164718221203E-2</v>
      </c>
      <c r="I187" s="7">
        <v>55</v>
      </c>
      <c r="J187" s="7">
        <v>2</v>
      </c>
      <c r="K187" s="7">
        <v>175</v>
      </c>
      <c r="L187" s="8">
        <v>-2.8624135786793999E-4</v>
      </c>
      <c r="M187" s="8">
        <v>-4.5777561354125799E-2</v>
      </c>
      <c r="N187" s="11">
        <v>-6.2528747578674297E-3</v>
      </c>
      <c r="O187" s="12"/>
    </row>
    <row r="188" spans="1:15" x14ac:dyDescent="0.3">
      <c r="A188">
        <v>55</v>
      </c>
      <c r="B188">
        <v>2</v>
      </c>
      <c r="C188">
        <v>200</v>
      </c>
      <c r="D188" s="1">
        <v>2.5365462376893402E-3</v>
      </c>
      <c r="E188" s="1">
        <v>-5.5637509945603902E-2</v>
      </c>
      <c r="F188" s="2">
        <v>4.5590578014172302E-2</v>
      </c>
      <c r="I188" s="5">
        <v>55</v>
      </c>
      <c r="J188" s="5">
        <v>2</v>
      </c>
      <c r="K188" s="5">
        <v>200</v>
      </c>
      <c r="L188" s="6">
        <v>2.3896925990536302E-3</v>
      </c>
      <c r="M188" s="6">
        <v>-7.1490296188241195E-2</v>
      </c>
      <c r="N188" s="13">
        <v>3.3426810720735202E-2</v>
      </c>
      <c r="O188" s="10"/>
    </row>
    <row r="189" spans="1:15" x14ac:dyDescent="0.3">
      <c r="A189">
        <v>55</v>
      </c>
      <c r="B189">
        <v>3</v>
      </c>
      <c r="C189">
        <v>100</v>
      </c>
      <c r="D189" s="1">
        <v>1.6888825990588999E-2</v>
      </c>
      <c r="E189" s="1">
        <v>-2.38927838561739E-2</v>
      </c>
      <c r="F189" s="2">
        <v>0.70685886133042097</v>
      </c>
      <c r="I189" s="7">
        <v>55</v>
      </c>
      <c r="J189" s="7">
        <v>3</v>
      </c>
      <c r="K189" s="7">
        <v>100</v>
      </c>
      <c r="L189" s="8">
        <v>1.83589514348933E-2</v>
      </c>
      <c r="M189" s="8">
        <v>-4.7576597908683502E-2</v>
      </c>
      <c r="N189" s="11">
        <v>0.38588197226986998</v>
      </c>
      <c r="O189" s="12"/>
    </row>
    <row r="190" spans="1:15" x14ac:dyDescent="0.3">
      <c r="A190">
        <v>55</v>
      </c>
      <c r="B190">
        <v>3</v>
      </c>
      <c r="C190">
        <v>125</v>
      </c>
      <c r="D190" s="1">
        <v>1.6501719998949699E-2</v>
      </c>
      <c r="E190" s="1">
        <v>-1.95643821203569E-2</v>
      </c>
      <c r="F190" s="2">
        <v>0.84345725295252205</v>
      </c>
      <c r="I190" s="5">
        <v>55</v>
      </c>
      <c r="J190" s="5">
        <v>3</v>
      </c>
      <c r="K190" s="5">
        <v>125</v>
      </c>
      <c r="L190" s="6">
        <v>2.0990380912718199E-2</v>
      </c>
      <c r="M190" s="6">
        <v>-4.6532295561938997E-2</v>
      </c>
      <c r="N190" s="13">
        <v>0.451092744495659</v>
      </c>
      <c r="O190" s="10"/>
    </row>
    <row r="191" spans="1:15" x14ac:dyDescent="0.3">
      <c r="A191">
        <v>55</v>
      </c>
      <c r="B191">
        <v>3</v>
      </c>
      <c r="C191">
        <v>150</v>
      </c>
      <c r="D191" s="1">
        <v>1.6372978511584899E-2</v>
      </c>
      <c r="E191" s="1">
        <v>-1.6732966916567501E-2</v>
      </c>
      <c r="F191" s="2">
        <v>0.97848627761128504</v>
      </c>
      <c r="I191" s="7">
        <v>55</v>
      </c>
      <c r="J191" s="7">
        <v>3</v>
      </c>
      <c r="K191" s="7">
        <v>150</v>
      </c>
      <c r="L191" s="8">
        <v>1.7889562017113399E-2</v>
      </c>
      <c r="M191" s="8">
        <v>-3.9503670150163803E-2</v>
      </c>
      <c r="N191" s="11">
        <v>0.45285822682070898</v>
      </c>
      <c r="O191" s="12"/>
    </row>
    <row r="192" spans="1:15" x14ac:dyDescent="0.3">
      <c r="A192">
        <v>55</v>
      </c>
      <c r="B192">
        <v>3</v>
      </c>
      <c r="C192">
        <v>175</v>
      </c>
      <c r="D192" s="1">
        <v>2.6809479443026599E-2</v>
      </c>
      <c r="E192" s="1">
        <v>-1.3728200938054901E-2</v>
      </c>
      <c r="F192" s="2">
        <v>1.95287638664364</v>
      </c>
      <c r="I192" s="5">
        <v>55</v>
      </c>
      <c r="J192" s="5">
        <v>3</v>
      </c>
      <c r="K192" s="5">
        <v>175</v>
      </c>
      <c r="L192" s="6">
        <v>1.3374530480955899E-2</v>
      </c>
      <c r="M192" s="6">
        <v>-5.7053533240847797E-2</v>
      </c>
      <c r="N192" s="13">
        <v>0.234420722455456</v>
      </c>
      <c r="O192" s="10"/>
    </row>
    <row r="193" spans="1:15" x14ac:dyDescent="0.3">
      <c r="A193">
        <v>55</v>
      </c>
      <c r="B193">
        <v>3</v>
      </c>
      <c r="C193">
        <v>200</v>
      </c>
      <c r="D193" s="1">
        <v>2.5519186217052001E-2</v>
      </c>
      <c r="E193" s="1">
        <v>-1.47555437555061E-2</v>
      </c>
      <c r="F193" s="2">
        <v>1.7294643043926701</v>
      </c>
      <c r="I193" s="7">
        <v>55</v>
      </c>
      <c r="J193" s="7">
        <v>3</v>
      </c>
      <c r="K193" s="7">
        <v>200</v>
      </c>
      <c r="L193" s="8">
        <v>2.0350117766939801E-2</v>
      </c>
      <c r="M193" s="8">
        <v>-3.96490586149622E-2</v>
      </c>
      <c r="N193" s="11">
        <v>0.51325601358061801</v>
      </c>
      <c r="O193" s="12"/>
    </row>
    <row r="194" spans="1:15" x14ac:dyDescent="0.3">
      <c r="A194">
        <v>60</v>
      </c>
      <c r="B194">
        <v>0</v>
      </c>
      <c r="C194">
        <v>100</v>
      </c>
      <c r="D194" s="1">
        <v>5.1981986489458898E-2</v>
      </c>
      <c r="E194" s="1">
        <v>-8.9057107165955093E-2</v>
      </c>
      <c r="F194" s="2">
        <v>0.583692735410685</v>
      </c>
      <c r="I194" s="5">
        <v>60</v>
      </c>
      <c r="J194" s="5">
        <v>0</v>
      </c>
      <c r="K194" s="5">
        <v>100</v>
      </c>
      <c r="L194" s="6">
        <v>2.63021904813436E-2</v>
      </c>
      <c r="M194" s="6">
        <v>-7.9979751961528706E-2</v>
      </c>
      <c r="N194" s="13">
        <v>0.32886061579679898</v>
      </c>
      <c r="O194" s="10"/>
    </row>
    <row r="195" spans="1:15" x14ac:dyDescent="0.3">
      <c r="A195">
        <v>60</v>
      </c>
      <c r="B195">
        <v>0</v>
      </c>
      <c r="C195">
        <v>125</v>
      </c>
      <c r="D195" s="1">
        <v>5.2877613925104199E-2</v>
      </c>
      <c r="E195" s="1">
        <v>-5.60803995949581E-2</v>
      </c>
      <c r="F195" s="2">
        <v>0.94288939285407902</v>
      </c>
      <c r="I195" s="7">
        <v>60</v>
      </c>
      <c r="J195" s="7">
        <v>0</v>
      </c>
      <c r="K195" s="7">
        <v>125</v>
      </c>
      <c r="L195" s="8">
        <v>2.3222238665520201E-2</v>
      </c>
      <c r="M195" s="8">
        <v>-7.9684273951933296E-2</v>
      </c>
      <c r="N195" s="11">
        <v>0.29142812645225602</v>
      </c>
      <c r="O195" s="12"/>
    </row>
    <row r="196" spans="1:15" x14ac:dyDescent="0.3">
      <c r="A196">
        <v>60</v>
      </c>
      <c r="B196">
        <v>0</v>
      </c>
      <c r="C196">
        <v>150</v>
      </c>
      <c r="D196" s="1">
        <v>4.2473754091779302E-2</v>
      </c>
      <c r="E196" s="1">
        <v>-5.7467532694215603E-2</v>
      </c>
      <c r="F196" s="2">
        <v>0.73909131122405902</v>
      </c>
      <c r="I196" s="5">
        <v>60</v>
      </c>
      <c r="J196" s="5">
        <v>0</v>
      </c>
      <c r="K196" s="5">
        <v>150</v>
      </c>
      <c r="L196" s="6">
        <v>2.4216432620295599E-2</v>
      </c>
      <c r="M196" s="6">
        <v>-8.4269548096117294E-2</v>
      </c>
      <c r="N196" s="13">
        <v>0.28736872532738</v>
      </c>
      <c r="O196" s="10"/>
    </row>
    <row r="197" spans="1:15" x14ac:dyDescent="0.3">
      <c r="A197">
        <v>60</v>
      </c>
      <c r="B197">
        <v>0</v>
      </c>
      <c r="C197">
        <v>175</v>
      </c>
      <c r="D197" s="1">
        <v>4.1813833128186997E-2</v>
      </c>
      <c r="E197" s="1">
        <v>-5.7545730579364199E-2</v>
      </c>
      <c r="F197" s="2">
        <v>0.72661920714551398</v>
      </c>
      <c r="I197" s="7">
        <v>60</v>
      </c>
      <c r="J197" s="7">
        <v>0</v>
      </c>
      <c r="K197" s="7">
        <v>175</v>
      </c>
      <c r="L197" s="8">
        <v>4.7256845708010503E-2</v>
      </c>
      <c r="M197" s="8">
        <v>-7.5513008604065596E-2</v>
      </c>
      <c r="N197" s="11">
        <v>0.625810659402944</v>
      </c>
      <c r="O197" s="12"/>
    </row>
    <row r="198" spans="1:15" x14ac:dyDescent="0.3">
      <c r="A198">
        <v>60</v>
      </c>
      <c r="B198">
        <v>0</v>
      </c>
      <c r="C198">
        <v>200</v>
      </c>
      <c r="D198" s="1">
        <v>4.6585513506603199E-2</v>
      </c>
      <c r="E198" s="1">
        <v>-6.0054955725885303E-2</v>
      </c>
      <c r="F198" s="2">
        <v>0.77571472567955801</v>
      </c>
      <c r="I198" s="5">
        <v>60</v>
      </c>
      <c r="J198" s="5">
        <v>0</v>
      </c>
      <c r="K198" s="5">
        <v>200</v>
      </c>
      <c r="L198" s="6">
        <v>5.0423004503774002E-2</v>
      </c>
      <c r="M198" s="6">
        <v>-9.3993283653278706E-2</v>
      </c>
      <c r="N198" s="13">
        <v>0.53645327138238696</v>
      </c>
      <c r="O198" s="10"/>
    </row>
    <row r="199" spans="1:15" x14ac:dyDescent="0.3">
      <c r="A199">
        <v>60</v>
      </c>
      <c r="B199">
        <v>1</v>
      </c>
      <c r="C199">
        <v>100</v>
      </c>
      <c r="D199" s="1">
        <v>3.18921909884003E-2</v>
      </c>
      <c r="E199" s="1">
        <v>-6.8593904448968804E-2</v>
      </c>
      <c r="F199" s="2">
        <v>0.464942056361973</v>
      </c>
      <c r="I199" s="7">
        <v>60</v>
      </c>
      <c r="J199" s="7">
        <v>1</v>
      </c>
      <c r="K199" s="7">
        <v>100</v>
      </c>
      <c r="L199" s="8">
        <v>-1.1378117225253099E-2</v>
      </c>
      <c r="M199" s="8">
        <v>-0.13257799485428701</v>
      </c>
      <c r="N199" s="11">
        <v>-8.5822064496891504E-2</v>
      </c>
      <c r="O199" s="12"/>
    </row>
    <row r="200" spans="1:15" x14ac:dyDescent="0.3">
      <c r="A200">
        <v>60</v>
      </c>
      <c r="B200">
        <v>1</v>
      </c>
      <c r="C200">
        <v>125</v>
      </c>
      <c r="D200" s="1">
        <v>2.0162234381215199E-2</v>
      </c>
      <c r="E200" s="1">
        <v>-5.7125984052027103E-2</v>
      </c>
      <c r="F200" s="2">
        <v>0.35294331845299198</v>
      </c>
      <c r="I200" s="5">
        <v>60</v>
      </c>
      <c r="J200" s="5">
        <v>1</v>
      </c>
      <c r="K200" s="5">
        <v>125</v>
      </c>
      <c r="L200" s="6">
        <v>-1.0932207424602301E-2</v>
      </c>
      <c r="M200" s="6">
        <v>-0.107529063813555</v>
      </c>
      <c r="N200" s="13">
        <v>-0.10166746586353199</v>
      </c>
      <c r="O200" s="10"/>
    </row>
    <row r="201" spans="1:15" x14ac:dyDescent="0.3">
      <c r="A201">
        <v>60</v>
      </c>
      <c r="B201">
        <v>1</v>
      </c>
      <c r="C201">
        <v>150</v>
      </c>
      <c r="D201" s="1">
        <v>8.8466341080252198E-3</v>
      </c>
      <c r="E201" s="1">
        <v>-4.4068335570745798E-2</v>
      </c>
      <c r="F201" s="2">
        <v>0.20074808801941499</v>
      </c>
      <c r="I201" s="7">
        <v>60</v>
      </c>
      <c r="J201" s="7">
        <v>1</v>
      </c>
      <c r="K201" s="7">
        <v>150</v>
      </c>
      <c r="L201" s="8">
        <v>2.7950515603088599E-3</v>
      </c>
      <c r="M201" s="8">
        <v>-8.7673955182954996E-2</v>
      </c>
      <c r="N201" s="11">
        <v>3.1880066942072301E-2</v>
      </c>
      <c r="O201" s="12"/>
    </row>
    <row r="202" spans="1:15" x14ac:dyDescent="0.3">
      <c r="A202">
        <v>60</v>
      </c>
      <c r="B202">
        <v>1</v>
      </c>
      <c r="C202">
        <v>175</v>
      </c>
      <c r="D202" s="1">
        <v>3.6304444952320399E-3</v>
      </c>
      <c r="E202" s="1">
        <v>-6.7247790513610503E-2</v>
      </c>
      <c r="F202" s="2">
        <v>5.3986078464500001E-2</v>
      </c>
      <c r="I202" s="5">
        <v>60</v>
      </c>
      <c r="J202" s="5">
        <v>1</v>
      </c>
      <c r="K202" s="5">
        <v>175</v>
      </c>
      <c r="L202" s="6">
        <v>-5.0115159159229298E-3</v>
      </c>
      <c r="M202" s="6">
        <v>-0.112717343896917</v>
      </c>
      <c r="N202" s="13">
        <v>-4.4460912071402799E-2</v>
      </c>
      <c r="O202" s="10"/>
    </row>
    <row r="203" spans="1:15" x14ac:dyDescent="0.3">
      <c r="A203">
        <v>60</v>
      </c>
      <c r="B203">
        <v>1</v>
      </c>
      <c r="C203">
        <v>200</v>
      </c>
      <c r="D203" s="1">
        <v>5.5046578272527598E-3</v>
      </c>
      <c r="E203" s="1">
        <v>-7.2968040132331602E-2</v>
      </c>
      <c r="F203" s="2">
        <v>7.5439299414781502E-2</v>
      </c>
      <c r="I203" s="7">
        <v>60</v>
      </c>
      <c r="J203" s="7">
        <v>1</v>
      </c>
      <c r="K203" s="7">
        <v>200</v>
      </c>
      <c r="L203" s="8">
        <v>1.48410350073778E-2</v>
      </c>
      <c r="M203" s="8">
        <v>-6.7435954161320297E-2</v>
      </c>
      <c r="N203" s="11">
        <v>0.22007599939751801</v>
      </c>
      <c r="O203" s="12"/>
    </row>
    <row r="204" spans="1:15" x14ac:dyDescent="0.3">
      <c r="A204">
        <v>60</v>
      </c>
      <c r="B204">
        <v>2</v>
      </c>
      <c r="C204">
        <v>100</v>
      </c>
      <c r="D204" s="1">
        <v>8.2342909965764995E-4</v>
      </c>
      <c r="E204" s="1">
        <v>-7.0502514588194204E-2</v>
      </c>
      <c r="F204" s="2">
        <v>1.16794288043101E-2</v>
      </c>
      <c r="I204" s="5">
        <v>60</v>
      </c>
      <c r="J204" s="5">
        <v>2</v>
      </c>
      <c r="K204" s="5">
        <v>100</v>
      </c>
      <c r="L204" s="6">
        <v>1.4228043694567399E-2</v>
      </c>
      <c r="M204" s="6">
        <v>-4.5261173936456602E-2</v>
      </c>
      <c r="N204" s="13">
        <v>0.31435427889127499</v>
      </c>
      <c r="O204" s="10"/>
    </row>
    <row r="205" spans="1:15" x14ac:dyDescent="0.3">
      <c r="A205">
        <v>60</v>
      </c>
      <c r="B205">
        <v>2</v>
      </c>
      <c r="C205">
        <v>125</v>
      </c>
      <c r="D205" s="1">
        <v>1.5563713810878999E-3</v>
      </c>
      <c r="E205" s="1">
        <v>-5.9329989740909E-2</v>
      </c>
      <c r="F205" s="2">
        <v>2.6232456602208899E-2</v>
      </c>
      <c r="I205" s="7">
        <v>60</v>
      </c>
      <c r="J205" s="7">
        <v>2</v>
      </c>
      <c r="K205" s="7">
        <v>125</v>
      </c>
      <c r="L205" s="8">
        <v>5.7693443926430804E-3</v>
      </c>
      <c r="M205" s="8">
        <v>-6.5305804895601297E-2</v>
      </c>
      <c r="N205" s="11">
        <v>8.8343515585881299E-2</v>
      </c>
      <c r="O205" s="12"/>
    </row>
    <row r="206" spans="1:15" x14ac:dyDescent="0.3">
      <c r="A206">
        <v>60</v>
      </c>
      <c r="B206">
        <v>2</v>
      </c>
      <c r="C206">
        <v>150</v>
      </c>
      <c r="D206" s="1">
        <v>5.3643509669280701E-3</v>
      </c>
      <c r="E206" s="1">
        <v>-5.8991731791621697E-2</v>
      </c>
      <c r="F206" s="2">
        <v>9.0933946232952201E-2</v>
      </c>
      <c r="I206" s="5">
        <v>60</v>
      </c>
      <c r="J206" s="5">
        <v>2</v>
      </c>
      <c r="K206" s="5">
        <v>150</v>
      </c>
      <c r="L206" s="6">
        <v>6.8290289771819898E-3</v>
      </c>
      <c r="M206" s="6">
        <v>-4.6636954121032401E-2</v>
      </c>
      <c r="N206" s="13">
        <v>0.14642956655057801</v>
      </c>
      <c r="O206" s="10"/>
    </row>
    <row r="207" spans="1:15" x14ac:dyDescent="0.3">
      <c r="A207">
        <v>60</v>
      </c>
      <c r="B207">
        <v>2</v>
      </c>
      <c r="C207">
        <v>175</v>
      </c>
      <c r="D207" s="1">
        <v>1.6579563155934801E-3</v>
      </c>
      <c r="E207" s="1">
        <v>-4.8648227779732697E-2</v>
      </c>
      <c r="F207" s="2">
        <v>3.4080507990965299E-2</v>
      </c>
      <c r="I207" s="7">
        <v>60</v>
      </c>
      <c r="J207" s="7">
        <v>2</v>
      </c>
      <c r="K207" s="7">
        <v>175</v>
      </c>
      <c r="L207" s="8">
        <v>6.9151403909665701E-3</v>
      </c>
      <c r="M207" s="8">
        <v>-5.4583898012200802E-2</v>
      </c>
      <c r="N207" s="11">
        <v>0.12668828432554999</v>
      </c>
      <c r="O207" s="12"/>
    </row>
    <row r="208" spans="1:15" x14ac:dyDescent="0.3">
      <c r="A208">
        <v>60</v>
      </c>
      <c r="B208">
        <v>2</v>
      </c>
      <c r="C208">
        <v>200</v>
      </c>
      <c r="D208" s="1">
        <v>-7.5637868605165802E-4</v>
      </c>
      <c r="E208" s="1">
        <v>-6.6831002639214196E-2</v>
      </c>
      <c r="F208" s="2">
        <v>-1.13177815112987E-2</v>
      </c>
      <c r="I208" s="5">
        <v>60</v>
      </c>
      <c r="J208" s="5">
        <v>2</v>
      </c>
      <c r="K208" s="5">
        <v>200</v>
      </c>
      <c r="L208" s="6">
        <v>-6.2054710103136299E-3</v>
      </c>
      <c r="M208" s="6">
        <v>-9.3035119540912897E-2</v>
      </c>
      <c r="N208" s="13">
        <v>-6.6700306732929204E-2</v>
      </c>
      <c r="O208" s="10"/>
    </row>
    <row r="209" spans="1:15" x14ac:dyDescent="0.3">
      <c r="A209">
        <v>60</v>
      </c>
      <c r="B209">
        <v>3</v>
      </c>
      <c r="C209">
        <v>100</v>
      </c>
      <c r="D209" s="1">
        <v>1.92534098676941E-2</v>
      </c>
      <c r="E209" s="1">
        <v>-3.06344268913851E-2</v>
      </c>
      <c r="F209" s="2">
        <v>0.62848931158260002</v>
      </c>
      <c r="I209" s="7">
        <v>60</v>
      </c>
      <c r="J209" s="7">
        <v>3</v>
      </c>
      <c r="K209" s="7">
        <v>100</v>
      </c>
      <c r="L209" s="8">
        <v>1.6097701703587999E-2</v>
      </c>
      <c r="M209" s="8">
        <v>-5.6901143788467598E-2</v>
      </c>
      <c r="N209" s="11">
        <v>0.28290646956820198</v>
      </c>
      <c r="O209" s="12"/>
    </row>
    <row r="210" spans="1:15" x14ac:dyDescent="0.3">
      <c r="A210">
        <v>60</v>
      </c>
      <c r="B210">
        <v>3</v>
      </c>
      <c r="C210">
        <v>125</v>
      </c>
      <c r="D210" s="1">
        <v>1.6217861546957701E-2</v>
      </c>
      <c r="E210" s="1">
        <v>-3.3131664541229601E-2</v>
      </c>
      <c r="F210" s="2">
        <v>0.48949733650646998</v>
      </c>
      <c r="I210" s="5">
        <v>60</v>
      </c>
      <c r="J210" s="5">
        <v>3</v>
      </c>
      <c r="K210" s="5">
        <v>125</v>
      </c>
      <c r="L210" s="6">
        <v>1.5226625265817599E-2</v>
      </c>
      <c r="M210" s="6">
        <v>-4.8016297011637503E-2</v>
      </c>
      <c r="N210" s="13">
        <v>0.31711369292236802</v>
      </c>
      <c r="O210" s="10"/>
    </row>
    <row r="211" spans="1:15" x14ac:dyDescent="0.3">
      <c r="A211">
        <v>60</v>
      </c>
      <c r="B211">
        <v>3</v>
      </c>
      <c r="C211">
        <v>150</v>
      </c>
      <c r="D211" s="1">
        <v>1.8990609756000799E-2</v>
      </c>
      <c r="E211" s="1">
        <v>-3.09405821709242E-2</v>
      </c>
      <c r="F211" s="2">
        <v>0.61377674314890296</v>
      </c>
      <c r="I211" s="7">
        <v>60</v>
      </c>
      <c r="J211" s="7">
        <v>3</v>
      </c>
      <c r="K211" s="7">
        <v>150</v>
      </c>
      <c r="L211" s="8">
        <v>4.47559385395225E-3</v>
      </c>
      <c r="M211" s="8">
        <v>-7.7225439938475707E-2</v>
      </c>
      <c r="N211" s="11">
        <v>5.79549156018778E-2</v>
      </c>
      <c r="O211" s="12"/>
    </row>
    <row r="212" spans="1:15" x14ac:dyDescent="0.3">
      <c r="A212">
        <v>60</v>
      </c>
      <c r="B212">
        <v>3</v>
      </c>
      <c r="C212">
        <v>175</v>
      </c>
      <c r="D212" s="1">
        <v>2.00992380291748E-2</v>
      </c>
      <c r="E212" s="1">
        <v>-3.0513862440209299E-2</v>
      </c>
      <c r="F212" s="2">
        <v>0.65869203115660602</v>
      </c>
      <c r="I212" s="5">
        <v>60</v>
      </c>
      <c r="J212" s="5">
        <v>3</v>
      </c>
      <c r="K212" s="5">
        <v>175</v>
      </c>
      <c r="L212" s="6">
        <v>1.533317895374E-2</v>
      </c>
      <c r="M212" s="6">
        <v>-4.23265453414539E-2</v>
      </c>
      <c r="N212" s="13">
        <v>0.36225916455135099</v>
      </c>
      <c r="O212" s="10"/>
    </row>
    <row r="213" spans="1:15" x14ac:dyDescent="0.3">
      <c r="A213">
        <v>60</v>
      </c>
      <c r="B213">
        <v>3</v>
      </c>
      <c r="C213">
        <v>200</v>
      </c>
      <c r="D213" s="1">
        <v>1.5480903390984201E-2</v>
      </c>
      <c r="E213" s="1">
        <v>-3.02690161927835E-2</v>
      </c>
      <c r="F213" s="2">
        <v>0.51144389009494995</v>
      </c>
      <c r="I213" s="7">
        <v>60</v>
      </c>
      <c r="J213" s="7">
        <v>3</v>
      </c>
      <c r="K213" s="7">
        <v>200</v>
      </c>
      <c r="L213" s="8">
        <v>1.36741631381371E-2</v>
      </c>
      <c r="M213" s="8">
        <v>-5.04984776015234E-2</v>
      </c>
      <c r="N213" s="11">
        <v>0.27078367086703198</v>
      </c>
      <c r="O213" s="12"/>
    </row>
    <row r="214" spans="1:15" x14ac:dyDescent="0.3">
      <c r="A214">
        <v>65</v>
      </c>
      <c r="B214">
        <v>0</v>
      </c>
      <c r="C214">
        <v>100</v>
      </c>
      <c r="D214" s="1">
        <v>5.1028352789842399E-2</v>
      </c>
      <c r="E214" s="1">
        <v>-8.5454806092169405E-2</v>
      </c>
      <c r="F214" s="2">
        <v>0.59713847732337599</v>
      </c>
      <c r="I214" s="5">
        <v>65</v>
      </c>
      <c r="J214" s="5">
        <v>0</v>
      </c>
      <c r="K214" s="5">
        <v>100</v>
      </c>
      <c r="L214" s="6">
        <v>1.4659167571180499E-2</v>
      </c>
      <c r="M214" s="6">
        <v>-8.8200541672635899E-2</v>
      </c>
      <c r="N214" s="13">
        <v>0.16620269323956399</v>
      </c>
      <c r="O214" s="10"/>
    </row>
    <row r="215" spans="1:15" x14ac:dyDescent="0.3">
      <c r="A215">
        <v>65</v>
      </c>
      <c r="B215">
        <v>0</v>
      </c>
      <c r="C215">
        <v>125</v>
      </c>
      <c r="D215" s="1">
        <v>3.95441650695776E-2</v>
      </c>
      <c r="E215" s="1">
        <v>-7.2322441625112296E-2</v>
      </c>
      <c r="F215" s="2">
        <v>0.54677585796338402</v>
      </c>
      <c r="I215" s="7">
        <v>65</v>
      </c>
      <c r="J215" s="7">
        <v>0</v>
      </c>
      <c r="K215" s="7">
        <v>125</v>
      </c>
      <c r="L215" s="8">
        <v>2.70749080695546E-2</v>
      </c>
      <c r="M215" s="8">
        <v>-5.57588919470225E-2</v>
      </c>
      <c r="N215" s="11">
        <v>0.48557112819384901</v>
      </c>
      <c r="O215" s="12"/>
    </row>
    <row r="216" spans="1:15" x14ac:dyDescent="0.3">
      <c r="A216">
        <v>65</v>
      </c>
      <c r="B216">
        <v>0</v>
      </c>
      <c r="C216">
        <v>150</v>
      </c>
      <c r="D216" s="1">
        <v>3.5584587564001402E-2</v>
      </c>
      <c r="E216" s="1">
        <v>-5.9877329303899697E-2</v>
      </c>
      <c r="F216" s="2">
        <v>0.59429149525685099</v>
      </c>
      <c r="I216" s="5">
        <v>65</v>
      </c>
      <c r="J216" s="5">
        <v>0</v>
      </c>
      <c r="K216" s="5">
        <v>150</v>
      </c>
      <c r="L216" s="6">
        <v>4.6122435064312101E-2</v>
      </c>
      <c r="M216" s="6">
        <v>-5.44608763871572E-2</v>
      </c>
      <c r="N216" s="13">
        <v>0.84689116525470598</v>
      </c>
      <c r="O216" s="10"/>
    </row>
    <row r="217" spans="1:15" x14ac:dyDescent="0.3">
      <c r="A217">
        <v>65</v>
      </c>
      <c r="B217">
        <v>0</v>
      </c>
      <c r="C217">
        <v>175</v>
      </c>
      <c r="D217" s="1">
        <v>4.40579973438808E-2</v>
      </c>
      <c r="E217" s="1">
        <v>-5.95939954185047E-2</v>
      </c>
      <c r="F217" s="2">
        <v>0.739302626623357</v>
      </c>
      <c r="I217" s="7">
        <v>65</v>
      </c>
      <c r="J217" s="7">
        <v>0</v>
      </c>
      <c r="K217" s="7">
        <v>175</v>
      </c>
      <c r="L217" s="8">
        <v>5.8257458640440601E-2</v>
      </c>
      <c r="M217" s="8">
        <v>-6.8137714737349697E-2</v>
      </c>
      <c r="N217" s="11">
        <v>0.85499578119115804</v>
      </c>
      <c r="O217" s="12"/>
    </row>
    <row r="218" spans="1:15" x14ac:dyDescent="0.3">
      <c r="A218">
        <v>65</v>
      </c>
      <c r="B218">
        <v>0</v>
      </c>
      <c r="C218">
        <v>200</v>
      </c>
      <c r="D218" s="1">
        <v>5.3334126085629201E-2</v>
      </c>
      <c r="E218" s="1">
        <v>-7.3314409778839698E-2</v>
      </c>
      <c r="F218" s="2">
        <v>0.72747126037728405</v>
      </c>
      <c r="I218" s="5">
        <v>65</v>
      </c>
      <c r="J218" s="5">
        <v>0</v>
      </c>
      <c r="K218" s="5">
        <v>200</v>
      </c>
      <c r="L218" s="6">
        <v>6.8730110358867696E-2</v>
      </c>
      <c r="M218" s="6">
        <v>-7.9325995843885097E-2</v>
      </c>
      <c r="N218" s="13">
        <v>0.86642606408786504</v>
      </c>
      <c r="O218" s="10"/>
    </row>
    <row r="219" spans="1:15" x14ac:dyDescent="0.3">
      <c r="A219">
        <v>65</v>
      </c>
      <c r="B219">
        <v>1</v>
      </c>
      <c r="C219">
        <v>100</v>
      </c>
      <c r="D219" s="1">
        <v>2.9650229721012701E-2</v>
      </c>
      <c r="E219" s="1">
        <v>-7.8193347917774395E-2</v>
      </c>
      <c r="F219" s="2">
        <v>0.37919120373502802</v>
      </c>
      <c r="I219" s="7">
        <v>65</v>
      </c>
      <c r="J219" s="7">
        <v>1</v>
      </c>
      <c r="K219" s="7">
        <v>100</v>
      </c>
      <c r="L219" s="8">
        <v>-1.29852786734144E-2</v>
      </c>
      <c r="M219" s="8">
        <v>-0.141174968397665</v>
      </c>
      <c r="N219" s="11">
        <v>-9.1980035985112799E-2</v>
      </c>
      <c r="O219" s="12"/>
    </row>
    <row r="220" spans="1:15" x14ac:dyDescent="0.3">
      <c r="A220">
        <v>65</v>
      </c>
      <c r="B220">
        <v>1</v>
      </c>
      <c r="C220">
        <v>125</v>
      </c>
      <c r="D220" s="1">
        <v>1.6282441010413599E-2</v>
      </c>
      <c r="E220" s="1">
        <v>-6.6468356207621204E-2</v>
      </c>
      <c r="F220" s="2">
        <v>0.24496530288117299</v>
      </c>
      <c r="I220" s="5">
        <v>65</v>
      </c>
      <c r="J220" s="5">
        <v>1</v>
      </c>
      <c r="K220" s="5">
        <v>125</v>
      </c>
      <c r="L220" s="6">
        <v>-2.0663093419437499E-2</v>
      </c>
      <c r="M220" s="6">
        <v>-0.17027234425073301</v>
      </c>
      <c r="N220" s="13">
        <v>-0.121353197492895</v>
      </c>
      <c r="O220" s="10"/>
    </row>
    <row r="221" spans="1:15" x14ac:dyDescent="0.3">
      <c r="A221">
        <v>65</v>
      </c>
      <c r="B221">
        <v>1</v>
      </c>
      <c r="C221">
        <v>150</v>
      </c>
      <c r="D221" s="1">
        <v>4.27472174457232E-3</v>
      </c>
      <c r="E221" s="1">
        <v>-4.9902442988607097E-2</v>
      </c>
      <c r="F221" s="2">
        <v>8.5661572631789806E-2</v>
      </c>
      <c r="I221" s="7">
        <v>65</v>
      </c>
      <c r="J221" s="7">
        <v>1</v>
      </c>
      <c r="K221" s="7">
        <v>150</v>
      </c>
      <c r="L221" s="8">
        <v>-9.7131271340732094E-3</v>
      </c>
      <c r="M221" s="8">
        <v>-0.13852608902126801</v>
      </c>
      <c r="N221" s="11">
        <v>-7.0117673881502002E-2</v>
      </c>
      <c r="O221" s="12"/>
    </row>
    <row r="222" spans="1:15" x14ac:dyDescent="0.3">
      <c r="A222">
        <v>65</v>
      </c>
      <c r="B222">
        <v>1</v>
      </c>
      <c r="C222">
        <v>175</v>
      </c>
      <c r="D222" s="1">
        <v>1.14644460619349E-2</v>
      </c>
      <c r="E222" s="1">
        <v>-5.9387320157468802E-2</v>
      </c>
      <c r="F222" s="2">
        <v>0.193045350952633</v>
      </c>
      <c r="I222" s="5">
        <v>65</v>
      </c>
      <c r="J222" s="5">
        <v>1</v>
      </c>
      <c r="K222" s="5">
        <v>175</v>
      </c>
      <c r="L222" s="6">
        <v>1.03670253351797E-2</v>
      </c>
      <c r="M222" s="6">
        <v>-7.0634468946538007E-2</v>
      </c>
      <c r="N222" s="13">
        <v>0.146770061271733</v>
      </c>
      <c r="O222" s="10"/>
    </row>
    <row r="223" spans="1:15" x14ac:dyDescent="0.3">
      <c r="A223">
        <v>65</v>
      </c>
      <c r="B223">
        <v>1</v>
      </c>
      <c r="C223">
        <v>200</v>
      </c>
      <c r="D223" s="1">
        <v>-4.8491958798544304E-3</v>
      </c>
      <c r="E223" s="1">
        <v>-8.7746688932805197E-2</v>
      </c>
      <c r="F223" s="2">
        <v>-5.5263576766615703E-2</v>
      </c>
      <c r="I223" s="7">
        <v>65</v>
      </c>
      <c r="J223" s="7">
        <v>1</v>
      </c>
      <c r="K223" s="7">
        <v>200</v>
      </c>
      <c r="L223" s="8">
        <v>1.7703290621841099E-2</v>
      </c>
      <c r="M223" s="8">
        <v>-5.0535176362509898E-2</v>
      </c>
      <c r="N223" s="11">
        <v>0.35031619351336601</v>
      </c>
      <c r="O223" s="12"/>
    </row>
    <row r="224" spans="1:15" x14ac:dyDescent="0.3">
      <c r="A224">
        <v>65</v>
      </c>
      <c r="B224">
        <v>2</v>
      </c>
      <c r="C224">
        <v>100</v>
      </c>
      <c r="D224" s="1">
        <v>2.5080751780561798E-3</v>
      </c>
      <c r="E224" s="1">
        <v>-6.8489856568839297E-2</v>
      </c>
      <c r="F224" s="2">
        <v>3.6619658788966898E-2</v>
      </c>
      <c r="I224" s="5">
        <v>65</v>
      </c>
      <c r="J224" s="5">
        <v>2</v>
      </c>
      <c r="K224" s="5">
        <v>100</v>
      </c>
      <c r="L224" s="6">
        <v>1.5828858857516798E-2</v>
      </c>
      <c r="M224" s="6">
        <v>-4.6311720273964997E-2</v>
      </c>
      <c r="N224" s="13">
        <v>0.34178948145045102</v>
      </c>
      <c r="O224" s="10"/>
    </row>
    <row r="225" spans="1:15" x14ac:dyDescent="0.3">
      <c r="A225">
        <v>65</v>
      </c>
      <c r="B225">
        <v>2</v>
      </c>
      <c r="C225">
        <v>125</v>
      </c>
      <c r="D225" s="1">
        <v>4.0917873546251898E-3</v>
      </c>
      <c r="E225" s="1">
        <v>-5.79215505814605E-2</v>
      </c>
      <c r="F225" s="2">
        <v>7.0643608700884597E-2</v>
      </c>
      <c r="I225" s="7">
        <v>65</v>
      </c>
      <c r="J225" s="7">
        <v>2</v>
      </c>
      <c r="K225" s="7">
        <v>125</v>
      </c>
      <c r="L225" s="8">
        <v>2.3106888642750099E-2</v>
      </c>
      <c r="M225" s="8">
        <v>-4.3125263803235697E-2</v>
      </c>
      <c r="N225" s="11">
        <v>0.53580863292055603</v>
      </c>
      <c r="O225" s="12"/>
    </row>
    <row r="226" spans="1:15" x14ac:dyDescent="0.3">
      <c r="A226">
        <v>65</v>
      </c>
      <c r="B226">
        <v>2</v>
      </c>
      <c r="C226">
        <v>150</v>
      </c>
      <c r="D226" s="1">
        <v>4.1521905559399903E-3</v>
      </c>
      <c r="E226" s="1">
        <v>-5.30615714989396E-2</v>
      </c>
      <c r="F226" s="2">
        <v>7.8252310262295302E-2</v>
      </c>
      <c r="I226" s="5">
        <v>65</v>
      </c>
      <c r="J226" s="5">
        <v>2</v>
      </c>
      <c r="K226" s="5">
        <v>150</v>
      </c>
      <c r="L226" s="6">
        <v>1.4217712942897E-2</v>
      </c>
      <c r="M226" s="6">
        <v>-5.2249586834167298E-2</v>
      </c>
      <c r="N226" s="13">
        <v>0.27211149033622001</v>
      </c>
      <c r="O226" s="10"/>
    </row>
    <row r="227" spans="1:15" x14ac:dyDescent="0.3">
      <c r="A227">
        <v>65</v>
      </c>
      <c r="B227">
        <v>2</v>
      </c>
      <c r="C227">
        <v>175</v>
      </c>
      <c r="D227" s="1">
        <v>2.32446000089304E-3</v>
      </c>
      <c r="E227" s="1">
        <v>-6.18011369703634E-2</v>
      </c>
      <c r="F227" s="2">
        <v>3.7611929405242599E-2</v>
      </c>
      <c r="I227" s="7">
        <v>65</v>
      </c>
      <c r="J227" s="7">
        <v>2</v>
      </c>
      <c r="K227" s="7">
        <v>175</v>
      </c>
      <c r="L227" s="8">
        <v>2.4625326651434398E-3</v>
      </c>
      <c r="M227" s="8">
        <v>-7.7633055085470901E-2</v>
      </c>
      <c r="N227" s="11">
        <v>3.1720156606387398E-2</v>
      </c>
      <c r="O227" s="12"/>
    </row>
    <row r="228" spans="1:15" x14ac:dyDescent="0.3">
      <c r="A228">
        <v>65</v>
      </c>
      <c r="B228">
        <v>2</v>
      </c>
      <c r="C228">
        <v>200</v>
      </c>
      <c r="D228" s="1">
        <v>8.9876678574684794E-3</v>
      </c>
      <c r="E228" s="1">
        <v>-6.16021878536945E-2</v>
      </c>
      <c r="F228" s="2">
        <v>0.14589851709186399</v>
      </c>
      <c r="I228" s="5">
        <v>65</v>
      </c>
      <c r="J228" s="5">
        <v>2</v>
      </c>
      <c r="K228" s="5">
        <v>200</v>
      </c>
      <c r="L228" s="6">
        <v>-6.3437873823683497E-3</v>
      </c>
      <c r="M228" s="6">
        <v>-0.105482070062794</v>
      </c>
      <c r="N228" s="13">
        <v>-6.0140907156939698E-2</v>
      </c>
      <c r="O228" s="10"/>
    </row>
    <row r="229" spans="1:15" x14ac:dyDescent="0.3">
      <c r="A229">
        <v>65</v>
      </c>
      <c r="B229">
        <v>3</v>
      </c>
      <c r="C229">
        <v>100</v>
      </c>
      <c r="D229" s="1">
        <v>1.5541554727194601E-2</v>
      </c>
      <c r="E229" s="1">
        <v>-3.3275767893772797E-2</v>
      </c>
      <c r="F229" s="2">
        <v>0.46705322554263401</v>
      </c>
      <c r="I229" s="7">
        <v>65</v>
      </c>
      <c r="J229" s="7">
        <v>3</v>
      </c>
      <c r="K229" s="7">
        <v>100</v>
      </c>
      <c r="L229" s="8">
        <v>5.4373930764351599E-3</v>
      </c>
      <c r="M229" s="8">
        <v>-7.6429938596837194E-2</v>
      </c>
      <c r="N229" s="11">
        <v>7.1142188208694501E-2</v>
      </c>
      <c r="O229" s="12"/>
    </row>
    <row r="230" spans="1:15" x14ac:dyDescent="0.3">
      <c r="A230">
        <v>65</v>
      </c>
      <c r="B230">
        <v>3</v>
      </c>
      <c r="C230">
        <v>125</v>
      </c>
      <c r="D230" s="1">
        <v>1.7484085118901802E-2</v>
      </c>
      <c r="E230" s="1">
        <v>-3.3197621099378898E-2</v>
      </c>
      <c r="F230" s="2">
        <v>0.52666680743666106</v>
      </c>
      <c r="I230" s="5">
        <v>65</v>
      </c>
      <c r="J230" s="5">
        <v>3</v>
      </c>
      <c r="K230" s="5">
        <v>125</v>
      </c>
      <c r="L230" s="6">
        <v>8.3302447973469702E-3</v>
      </c>
      <c r="M230" s="6">
        <v>-5.4335415280382202E-2</v>
      </c>
      <c r="N230" s="13">
        <v>0.15331151431089901</v>
      </c>
      <c r="O230" s="10"/>
    </row>
    <row r="231" spans="1:15" x14ac:dyDescent="0.3">
      <c r="A231">
        <v>65</v>
      </c>
      <c r="B231">
        <v>3</v>
      </c>
      <c r="C231">
        <v>150</v>
      </c>
      <c r="D231" s="1">
        <v>1.7523013369324301E-2</v>
      </c>
      <c r="E231" s="1">
        <v>-3.12465514430195E-2</v>
      </c>
      <c r="F231" s="2">
        <v>0.56079831405647795</v>
      </c>
      <c r="I231" s="7">
        <v>65</v>
      </c>
      <c r="J231" s="7">
        <v>3</v>
      </c>
      <c r="K231" s="7">
        <v>150</v>
      </c>
      <c r="L231" s="8">
        <v>1.9662470513073599E-2</v>
      </c>
      <c r="M231" s="8">
        <v>-3.79926339880493E-2</v>
      </c>
      <c r="N231" s="11">
        <v>0.51753375454985695</v>
      </c>
      <c r="O231" s="12"/>
    </row>
    <row r="232" spans="1:15" x14ac:dyDescent="0.3">
      <c r="A232">
        <v>65</v>
      </c>
      <c r="B232">
        <v>3</v>
      </c>
      <c r="C232">
        <v>175</v>
      </c>
      <c r="D232" s="1">
        <v>2.2251226860317101E-2</v>
      </c>
      <c r="E232" s="1">
        <v>-3.1065179756223998E-2</v>
      </c>
      <c r="F232" s="2">
        <v>0.71627549027328596</v>
      </c>
      <c r="I232" s="5">
        <v>65</v>
      </c>
      <c r="J232" s="5">
        <v>3</v>
      </c>
      <c r="K232" s="5">
        <v>175</v>
      </c>
      <c r="L232" s="6">
        <v>7.0863851815040502E-3</v>
      </c>
      <c r="M232" s="6">
        <v>-6.1370341052884803E-2</v>
      </c>
      <c r="N232" s="13">
        <v>0.11546921623586</v>
      </c>
      <c r="O232" s="10"/>
    </row>
    <row r="233" spans="1:15" x14ac:dyDescent="0.3">
      <c r="A233">
        <v>65</v>
      </c>
      <c r="B233">
        <v>3</v>
      </c>
      <c r="C233">
        <v>200</v>
      </c>
      <c r="D233" s="1">
        <v>1.4711804366611601E-2</v>
      </c>
      <c r="E233" s="1">
        <v>-2.98814775509769E-2</v>
      </c>
      <c r="F233" s="2">
        <v>0.49233858471401698</v>
      </c>
      <c r="I233" s="7">
        <v>65</v>
      </c>
      <c r="J233" s="7">
        <v>3</v>
      </c>
      <c r="K233" s="7">
        <v>200</v>
      </c>
      <c r="L233" s="8">
        <v>-1.2566038506078899E-3</v>
      </c>
      <c r="M233" s="8">
        <v>-8.0467212958187595E-2</v>
      </c>
      <c r="N233" s="11">
        <v>-1.56163461416372E-2</v>
      </c>
      <c r="O233" s="12"/>
    </row>
    <row r="234" spans="1:15" x14ac:dyDescent="0.3">
      <c r="A234">
        <v>70</v>
      </c>
      <c r="B234">
        <v>0</v>
      </c>
      <c r="C234">
        <v>100</v>
      </c>
      <c r="D234" s="1">
        <v>4.3105645347030798E-2</v>
      </c>
      <c r="E234" s="1">
        <v>-9.4433765820410506E-2</v>
      </c>
      <c r="F234" s="2">
        <v>0.456464326849011</v>
      </c>
      <c r="I234" s="5">
        <v>70</v>
      </c>
      <c r="J234" s="5">
        <v>0</v>
      </c>
      <c r="K234" s="5">
        <v>100</v>
      </c>
      <c r="L234" s="6">
        <v>2.4249954036687199E-2</v>
      </c>
      <c r="M234" s="6">
        <v>-4.5491360215792198E-2</v>
      </c>
      <c r="N234" s="13">
        <v>0.53306724445379094</v>
      </c>
      <c r="O234" s="10"/>
    </row>
    <row r="235" spans="1:15" x14ac:dyDescent="0.3">
      <c r="A235">
        <v>70</v>
      </c>
      <c r="B235">
        <v>0</v>
      </c>
      <c r="C235">
        <v>125</v>
      </c>
      <c r="D235" s="1">
        <v>4.3646714552523502E-2</v>
      </c>
      <c r="E235" s="1">
        <v>-6.6003540221897694E-2</v>
      </c>
      <c r="F235" s="2">
        <v>0.66127838606516198</v>
      </c>
      <c r="I235" s="7">
        <v>70</v>
      </c>
      <c r="J235" s="7">
        <v>0</v>
      </c>
      <c r="K235" s="7">
        <v>125</v>
      </c>
      <c r="L235" s="8">
        <v>3.03133580773896E-2</v>
      </c>
      <c r="M235" s="8">
        <v>-3.9780418239328798E-2</v>
      </c>
      <c r="N235" s="11">
        <v>0.76201707822720699</v>
      </c>
      <c r="O235" s="12"/>
    </row>
    <row r="236" spans="1:15" x14ac:dyDescent="0.3">
      <c r="A236">
        <v>70</v>
      </c>
      <c r="B236">
        <v>0</v>
      </c>
      <c r="C236">
        <v>150</v>
      </c>
      <c r="D236" s="1">
        <v>4.2608464321260198E-2</v>
      </c>
      <c r="E236" s="1">
        <v>-8.2379294113797602E-2</v>
      </c>
      <c r="F236" s="2">
        <v>0.517222983998885</v>
      </c>
      <c r="I236" s="5">
        <v>70</v>
      </c>
      <c r="J236" s="5">
        <v>0</v>
      </c>
      <c r="K236" s="5">
        <v>150</v>
      </c>
      <c r="L236" s="6">
        <v>3.9805054569343898E-2</v>
      </c>
      <c r="M236" s="6">
        <v>-5.39451381922584E-2</v>
      </c>
      <c r="N236" s="13">
        <v>0.73788029659837295</v>
      </c>
      <c r="O236" s="10"/>
    </row>
    <row r="237" spans="1:15" x14ac:dyDescent="0.3">
      <c r="A237">
        <v>70</v>
      </c>
      <c r="B237">
        <v>0</v>
      </c>
      <c r="C237">
        <v>175</v>
      </c>
      <c r="D237" s="1">
        <v>4.6942521152620799E-2</v>
      </c>
      <c r="E237" s="1">
        <v>-7.4260842874932398E-2</v>
      </c>
      <c r="F237" s="2">
        <v>0.63213019587832797</v>
      </c>
      <c r="I237" s="7">
        <v>70</v>
      </c>
      <c r="J237" s="7">
        <v>0</v>
      </c>
      <c r="K237" s="7">
        <v>175</v>
      </c>
      <c r="L237" s="8">
        <v>5.91147120270425E-2</v>
      </c>
      <c r="M237" s="8">
        <v>-6.4137366459353001E-2</v>
      </c>
      <c r="N237" s="11">
        <v>0.92168910715263497</v>
      </c>
      <c r="O237" s="12"/>
    </row>
    <row r="238" spans="1:15" x14ac:dyDescent="0.3">
      <c r="A238">
        <v>70</v>
      </c>
      <c r="B238">
        <v>0</v>
      </c>
      <c r="C238">
        <v>200</v>
      </c>
      <c r="D238" s="1">
        <v>5.6119507724134002E-2</v>
      </c>
      <c r="E238" s="1">
        <v>-5.5937359228865398E-2</v>
      </c>
      <c r="F238" s="2">
        <v>1.00325629414365</v>
      </c>
      <c r="I238" s="5">
        <v>70</v>
      </c>
      <c r="J238" s="5">
        <v>0</v>
      </c>
      <c r="K238" s="5">
        <v>200</v>
      </c>
      <c r="L238" s="6">
        <v>6.9599536060708206E-2</v>
      </c>
      <c r="M238" s="6">
        <v>-5.9370298816461102E-2</v>
      </c>
      <c r="N238" s="13">
        <v>1.17229553241545</v>
      </c>
      <c r="O238" s="10"/>
    </row>
    <row r="239" spans="1:15" x14ac:dyDescent="0.3">
      <c r="A239">
        <v>70</v>
      </c>
      <c r="B239">
        <v>1</v>
      </c>
      <c r="C239">
        <v>100</v>
      </c>
      <c r="D239" s="1">
        <v>2.7848957045385501E-2</v>
      </c>
      <c r="E239" s="1">
        <v>-6.3097816498409495E-2</v>
      </c>
      <c r="F239" s="2">
        <v>0.44136166021034201</v>
      </c>
      <c r="I239" s="7">
        <v>70</v>
      </c>
      <c r="J239" s="7">
        <v>1</v>
      </c>
      <c r="K239" s="7">
        <v>100</v>
      </c>
      <c r="L239" s="8">
        <v>-7.2947168149598797E-3</v>
      </c>
      <c r="M239" s="8">
        <v>-0.13176168408952099</v>
      </c>
      <c r="N239" s="11">
        <v>-5.5362959766085899E-2</v>
      </c>
      <c r="O239" s="12"/>
    </row>
    <row r="240" spans="1:15" x14ac:dyDescent="0.3">
      <c r="A240">
        <v>70</v>
      </c>
      <c r="B240">
        <v>1</v>
      </c>
      <c r="C240">
        <v>125</v>
      </c>
      <c r="D240" s="1">
        <v>1.6177817984445699E-2</v>
      </c>
      <c r="E240" s="1">
        <v>-5.3114571848214998E-2</v>
      </c>
      <c r="F240" s="2">
        <v>0.30458342073577999</v>
      </c>
      <c r="I240" s="5">
        <v>70</v>
      </c>
      <c r="J240" s="5">
        <v>1</v>
      </c>
      <c r="K240" s="5">
        <v>125</v>
      </c>
      <c r="L240" s="6">
        <v>3.9312448965670502E-3</v>
      </c>
      <c r="M240" s="6">
        <v>-9.1938091524963003E-2</v>
      </c>
      <c r="N240" s="13">
        <v>4.2759696567114799E-2</v>
      </c>
      <c r="O240" s="10"/>
    </row>
    <row r="241" spans="1:15" x14ac:dyDescent="0.3">
      <c r="A241">
        <v>70</v>
      </c>
      <c r="B241">
        <v>1</v>
      </c>
      <c r="C241">
        <v>150</v>
      </c>
      <c r="D241" s="1">
        <v>2.14194903560192E-2</v>
      </c>
      <c r="E241" s="1">
        <v>-4.7793929889497599E-2</v>
      </c>
      <c r="F241" s="2">
        <v>0.448163404966747</v>
      </c>
      <c r="I241" s="7">
        <v>70</v>
      </c>
      <c r="J241" s="7">
        <v>1</v>
      </c>
      <c r="K241" s="7">
        <v>150</v>
      </c>
      <c r="L241" s="8">
        <v>1.9020609322805099E-2</v>
      </c>
      <c r="M241" s="8">
        <v>-6.8180333055009507E-2</v>
      </c>
      <c r="N241" s="11">
        <v>0.278975013329119</v>
      </c>
      <c r="O241" s="12"/>
    </row>
    <row r="242" spans="1:15" x14ac:dyDescent="0.3">
      <c r="A242">
        <v>70</v>
      </c>
      <c r="B242">
        <v>1</v>
      </c>
      <c r="C242">
        <v>175</v>
      </c>
      <c r="D242" s="1">
        <v>1.08674917399278E-2</v>
      </c>
      <c r="E242" s="1">
        <v>-6.0521507599985501E-2</v>
      </c>
      <c r="F242" s="2">
        <v>0.17956412804115901</v>
      </c>
      <c r="I242" s="5">
        <v>70</v>
      </c>
      <c r="J242" s="5">
        <v>1</v>
      </c>
      <c r="K242" s="5">
        <v>175</v>
      </c>
      <c r="L242" s="6">
        <v>1.0071496786048399E-2</v>
      </c>
      <c r="M242" s="6">
        <v>-8.5162710610653697E-2</v>
      </c>
      <c r="N242" s="13">
        <v>0.118261815691767</v>
      </c>
      <c r="O242" s="10"/>
    </row>
    <row r="243" spans="1:15" x14ac:dyDescent="0.3">
      <c r="A243">
        <v>70</v>
      </c>
      <c r="B243">
        <v>1</v>
      </c>
      <c r="C243">
        <v>200</v>
      </c>
      <c r="D243" s="1">
        <v>8.6148880769117298E-3</v>
      </c>
      <c r="E243" s="1">
        <v>-9.0396608724375604E-2</v>
      </c>
      <c r="F243" s="2">
        <v>9.53010096117545E-2</v>
      </c>
      <c r="I243" s="7">
        <v>70</v>
      </c>
      <c r="J243" s="7">
        <v>1</v>
      </c>
      <c r="K243" s="7">
        <v>200</v>
      </c>
      <c r="L243" s="8">
        <v>1.7797946231108801E-2</v>
      </c>
      <c r="M243" s="8">
        <v>-6.7450212787006303E-2</v>
      </c>
      <c r="N243" s="11">
        <v>0.26386790338691801</v>
      </c>
      <c r="O243" s="12"/>
    </row>
    <row r="244" spans="1:15" x14ac:dyDescent="0.3">
      <c r="A244">
        <v>70</v>
      </c>
      <c r="B244">
        <v>2</v>
      </c>
      <c r="C244">
        <v>100</v>
      </c>
      <c r="D244" s="1">
        <v>-9.4607761710093306E-3</v>
      </c>
      <c r="E244" s="1">
        <v>-0.116874489668821</v>
      </c>
      <c r="F244" s="2">
        <v>-8.0948170963720603E-2</v>
      </c>
      <c r="I244" s="5">
        <v>70</v>
      </c>
      <c r="J244" s="5">
        <v>2</v>
      </c>
      <c r="K244" s="5">
        <v>100</v>
      </c>
      <c r="L244" s="6">
        <v>1.45831911199537E-2</v>
      </c>
      <c r="M244" s="6">
        <v>-6.6148672200282504E-2</v>
      </c>
      <c r="N244" s="13">
        <v>0.22046082914256099</v>
      </c>
      <c r="O244" s="10"/>
    </row>
    <row r="245" spans="1:15" x14ac:dyDescent="0.3">
      <c r="A245">
        <v>70</v>
      </c>
      <c r="B245">
        <v>2</v>
      </c>
      <c r="C245">
        <v>125</v>
      </c>
      <c r="D245" s="1">
        <v>-9.2039923944894804E-3</v>
      </c>
      <c r="E245" s="1">
        <v>-9.4180521342359796E-2</v>
      </c>
      <c r="F245" s="2">
        <v>-9.7727133629167601E-2</v>
      </c>
      <c r="I245" s="7">
        <v>70</v>
      </c>
      <c r="J245" s="7">
        <v>2</v>
      </c>
      <c r="K245" s="7">
        <v>125</v>
      </c>
      <c r="L245" s="8">
        <v>8.2087077074947997E-3</v>
      </c>
      <c r="M245" s="8">
        <v>-7.7187093795705403E-2</v>
      </c>
      <c r="N245" s="11">
        <v>0.106348189882898</v>
      </c>
      <c r="O245" s="12"/>
    </row>
    <row r="246" spans="1:15" x14ac:dyDescent="0.3">
      <c r="A246">
        <v>70</v>
      </c>
      <c r="B246">
        <v>2</v>
      </c>
      <c r="C246">
        <v>150</v>
      </c>
      <c r="D246" s="1">
        <v>-8.3239327114491401E-3</v>
      </c>
      <c r="E246" s="1">
        <v>-8.4142464233994907E-2</v>
      </c>
      <c r="F246" s="2">
        <v>-9.8926657154950901E-2</v>
      </c>
      <c r="I246" s="5">
        <v>70</v>
      </c>
      <c r="J246" s="5">
        <v>2</v>
      </c>
      <c r="K246" s="5">
        <v>150</v>
      </c>
      <c r="L246" s="6">
        <v>-5.6045332416580704E-3</v>
      </c>
      <c r="M246" s="6">
        <v>-9.61690813601635E-2</v>
      </c>
      <c r="N246" s="13">
        <v>-5.82779118027393E-2</v>
      </c>
      <c r="O246" s="10"/>
    </row>
    <row r="247" spans="1:15" x14ac:dyDescent="0.3">
      <c r="A247">
        <v>70</v>
      </c>
      <c r="B247">
        <v>2</v>
      </c>
      <c r="C247">
        <v>175</v>
      </c>
      <c r="D247" s="1">
        <v>1.9646681290415302E-3</v>
      </c>
      <c r="E247" s="1">
        <v>-5.4610406338224303E-2</v>
      </c>
      <c r="F247" s="2">
        <v>3.5976076004151099E-2</v>
      </c>
      <c r="I247" s="7">
        <v>70</v>
      </c>
      <c r="J247" s="7">
        <v>2</v>
      </c>
      <c r="K247" s="7">
        <v>175</v>
      </c>
      <c r="L247" s="8">
        <v>-6.5538405663858896E-3</v>
      </c>
      <c r="M247" s="8">
        <v>-0.11260128473346501</v>
      </c>
      <c r="N247" s="11">
        <v>-5.8203959056943803E-2</v>
      </c>
      <c r="O247" s="12"/>
    </row>
    <row r="248" spans="1:15" x14ac:dyDescent="0.3">
      <c r="A248">
        <v>70</v>
      </c>
      <c r="B248">
        <v>2</v>
      </c>
      <c r="C248">
        <v>200</v>
      </c>
      <c r="D248" s="1">
        <v>-4.0151155216042499E-3</v>
      </c>
      <c r="E248" s="1">
        <v>-7.4526377336668698E-2</v>
      </c>
      <c r="F248" s="2">
        <v>-5.3875093156161298E-2</v>
      </c>
      <c r="I248" s="5">
        <v>70</v>
      </c>
      <c r="J248" s="5">
        <v>2</v>
      </c>
      <c r="K248" s="5">
        <v>200</v>
      </c>
      <c r="L248" s="6">
        <v>1.41378213316714E-3</v>
      </c>
      <c r="M248" s="6">
        <v>-0.12545359111520399</v>
      </c>
      <c r="N248" s="13">
        <v>1.1269363599714401E-2</v>
      </c>
      <c r="O248" s="10"/>
    </row>
    <row r="249" spans="1:15" x14ac:dyDescent="0.3">
      <c r="A249">
        <v>70</v>
      </c>
      <c r="B249">
        <v>3</v>
      </c>
      <c r="C249">
        <v>100</v>
      </c>
      <c r="D249" s="1">
        <v>1.6411269789702899E-2</v>
      </c>
      <c r="E249" s="1">
        <v>-4.3715300612536201E-2</v>
      </c>
      <c r="F249" s="2">
        <v>0.375412488528024</v>
      </c>
      <c r="I249" s="7">
        <v>70</v>
      </c>
      <c r="J249" s="7">
        <v>3</v>
      </c>
      <c r="K249" s="7">
        <v>100</v>
      </c>
      <c r="L249" s="8">
        <v>2.8016329605158501E-3</v>
      </c>
      <c r="M249" s="8">
        <v>-6.8691408875905899E-2</v>
      </c>
      <c r="N249" s="11">
        <v>4.0785783933724902E-2</v>
      </c>
      <c r="O249" s="12"/>
    </row>
    <row r="250" spans="1:15" x14ac:dyDescent="0.3">
      <c r="A250">
        <v>70</v>
      </c>
      <c r="B250">
        <v>3</v>
      </c>
      <c r="C250">
        <v>125</v>
      </c>
      <c r="D250" s="1">
        <v>2.33697526378755E-2</v>
      </c>
      <c r="E250" s="1">
        <v>-2.8487860278497399E-2</v>
      </c>
      <c r="F250" s="2">
        <v>0.82034074898615506</v>
      </c>
      <c r="I250" s="5">
        <v>70</v>
      </c>
      <c r="J250" s="5">
        <v>3</v>
      </c>
      <c r="K250" s="5">
        <v>125</v>
      </c>
      <c r="L250" s="6">
        <v>1.1591007063208999E-2</v>
      </c>
      <c r="M250" s="6">
        <v>-4.4932852633954003E-2</v>
      </c>
      <c r="N250" s="13">
        <v>0.25796285754735498</v>
      </c>
      <c r="O250" s="10"/>
    </row>
    <row r="251" spans="1:15" x14ac:dyDescent="0.3">
      <c r="A251">
        <v>70</v>
      </c>
      <c r="B251">
        <v>3</v>
      </c>
      <c r="C251">
        <v>150</v>
      </c>
      <c r="D251" s="1">
        <v>1.26655004376134E-2</v>
      </c>
      <c r="E251" s="1">
        <v>-4.1222699091122098E-2</v>
      </c>
      <c r="F251" s="2">
        <v>0.30724578246602802</v>
      </c>
      <c r="I251" s="7">
        <v>70</v>
      </c>
      <c r="J251" s="7">
        <v>3</v>
      </c>
      <c r="K251" s="7">
        <v>150</v>
      </c>
      <c r="L251" s="8">
        <v>-3.1320702467249801E-3</v>
      </c>
      <c r="M251" s="8">
        <v>-9.3764399879659899E-2</v>
      </c>
      <c r="N251" s="11">
        <v>-3.3403618545468999E-2</v>
      </c>
      <c r="O251" s="12"/>
    </row>
    <row r="252" spans="1:15" x14ac:dyDescent="0.3">
      <c r="A252">
        <v>70</v>
      </c>
      <c r="B252">
        <v>3</v>
      </c>
      <c r="C252">
        <v>175</v>
      </c>
      <c r="D252" s="1">
        <v>1.7353755443277701E-2</v>
      </c>
      <c r="E252" s="1">
        <v>-2.4119801826091501E-2</v>
      </c>
      <c r="F252" s="2">
        <v>0.71948167602709701</v>
      </c>
      <c r="I252" s="5">
        <v>70</v>
      </c>
      <c r="J252" s="5">
        <v>3</v>
      </c>
      <c r="K252" s="5">
        <v>175</v>
      </c>
      <c r="L252" s="6">
        <v>3.3730879650275898E-3</v>
      </c>
      <c r="M252" s="6">
        <v>-7.9839903626937103E-2</v>
      </c>
      <c r="N252" s="13">
        <v>4.2248146751138402E-2</v>
      </c>
      <c r="O252" s="10"/>
    </row>
    <row r="253" spans="1:15" x14ac:dyDescent="0.3">
      <c r="A253">
        <v>70</v>
      </c>
      <c r="B253">
        <v>3</v>
      </c>
      <c r="C253">
        <v>200</v>
      </c>
      <c r="D253" s="1">
        <v>3.5953694997503199E-2</v>
      </c>
      <c r="E253" s="1">
        <v>-2.9002690602160999E-2</v>
      </c>
      <c r="F253" s="2">
        <v>1.2396675705261599</v>
      </c>
      <c r="I253" s="7">
        <v>70</v>
      </c>
      <c r="J253" s="7">
        <v>3</v>
      </c>
      <c r="K253" s="7">
        <v>200</v>
      </c>
      <c r="L253" s="8">
        <v>3.3380348637775402E-4</v>
      </c>
      <c r="M253" s="8">
        <v>-6.7454317763574898E-2</v>
      </c>
      <c r="N253" s="11">
        <v>4.9485859088772401E-3</v>
      </c>
      <c r="O253" s="12"/>
    </row>
    <row r="254" spans="1:15" x14ac:dyDescent="0.3">
      <c r="A254">
        <v>75</v>
      </c>
      <c r="B254">
        <v>0</v>
      </c>
      <c r="C254">
        <v>100</v>
      </c>
      <c r="D254" s="1">
        <v>4.0567826181382598E-2</v>
      </c>
      <c r="E254" s="1">
        <v>-7.2429835205229207E-2</v>
      </c>
      <c r="F254" s="2">
        <v>0.56009828085945501</v>
      </c>
      <c r="I254" s="5">
        <v>75</v>
      </c>
      <c r="J254" s="5">
        <v>0</v>
      </c>
      <c r="K254" s="5">
        <v>100</v>
      </c>
      <c r="L254" s="6">
        <v>2.9965632678846998E-2</v>
      </c>
      <c r="M254" s="6">
        <v>-6.0029424696452102E-2</v>
      </c>
      <c r="N254" s="13">
        <v>0.49918240646770801</v>
      </c>
      <c r="O254" s="10"/>
    </row>
    <row r="255" spans="1:15" x14ac:dyDescent="0.3">
      <c r="A255">
        <v>75</v>
      </c>
      <c r="B255">
        <v>0</v>
      </c>
      <c r="C255">
        <v>125</v>
      </c>
      <c r="D255" s="1">
        <v>3.4810695247751197E-2</v>
      </c>
      <c r="E255" s="1">
        <v>-7.5024965475589497E-2</v>
      </c>
      <c r="F255" s="2">
        <v>0.46398815417085898</v>
      </c>
      <c r="I255" s="7">
        <v>75</v>
      </c>
      <c r="J255" s="7">
        <v>0</v>
      </c>
      <c r="K255" s="7">
        <v>125</v>
      </c>
      <c r="L255" s="8">
        <v>3.2239668677165198E-2</v>
      </c>
      <c r="M255" s="8">
        <v>-3.5319057763625601E-2</v>
      </c>
      <c r="N255" s="11">
        <v>0.91281225260681198</v>
      </c>
      <c r="O255" s="12"/>
    </row>
    <row r="256" spans="1:15" x14ac:dyDescent="0.3">
      <c r="A256">
        <v>75</v>
      </c>
      <c r="B256">
        <v>0</v>
      </c>
      <c r="C256">
        <v>150</v>
      </c>
      <c r="D256" s="1">
        <v>4.1519159934139502E-2</v>
      </c>
      <c r="E256" s="1">
        <v>-8.9644882168052595E-2</v>
      </c>
      <c r="F256" s="2">
        <v>0.46315148093234898</v>
      </c>
      <c r="I256" s="5">
        <v>75</v>
      </c>
      <c r="J256" s="5">
        <v>0</v>
      </c>
      <c r="K256" s="5">
        <v>150</v>
      </c>
      <c r="L256" s="6">
        <v>4.2506778805084099E-2</v>
      </c>
      <c r="M256" s="6">
        <v>-4.2286153396282097E-2</v>
      </c>
      <c r="N256" s="13">
        <v>1.0052174385959001</v>
      </c>
      <c r="O256" s="10"/>
    </row>
    <row r="257" spans="1:15" x14ac:dyDescent="0.3">
      <c r="A257">
        <v>75</v>
      </c>
      <c r="B257">
        <v>0</v>
      </c>
      <c r="C257">
        <v>175</v>
      </c>
      <c r="D257" s="1">
        <v>3.7250426809201799E-2</v>
      </c>
      <c r="E257" s="1">
        <v>-5.9276861814454899E-2</v>
      </c>
      <c r="F257" s="2">
        <v>0.62841428626571105</v>
      </c>
      <c r="I257" s="7">
        <v>75</v>
      </c>
      <c r="J257" s="7">
        <v>0</v>
      </c>
      <c r="K257" s="7">
        <v>175</v>
      </c>
      <c r="L257" s="8">
        <v>5.0862298935306902E-2</v>
      </c>
      <c r="M257" s="8">
        <v>-4.4282544197561099E-2</v>
      </c>
      <c r="N257" s="11">
        <v>1.14858574314048</v>
      </c>
      <c r="O257" s="12"/>
    </row>
    <row r="258" spans="1:15" x14ac:dyDescent="0.3">
      <c r="A258">
        <v>75</v>
      </c>
      <c r="B258">
        <v>0</v>
      </c>
      <c r="C258">
        <v>200</v>
      </c>
      <c r="D258" s="1">
        <v>5.0267357571845299E-2</v>
      </c>
      <c r="E258" s="1">
        <v>-5.8848369255756899E-2</v>
      </c>
      <c r="F258" s="2">
        <v>0.85418437600847896</v>
      </c>
      <c r="I258" s="5">
        <v>75</v>
      </c>
      <c r="J258" s="5">
        <v>0</v>
      </c>
      <c r="K258" s="5">
        <v>200</v>
      </c>
      <c r="L258" s="6">
        <v>4.0573203670549403E-2</v>
      </c>
      <c r="M258" s="6">
        <v>-5.3898758436222403E-2</v>
      </c>
      <c r="N258" s="13">
        <v>0.75276694394656596</v>
      </c>
      <c r="O258" s="10"/>
    </row>
    <row r="259" spans="1:15" x14ac:dyDescent="0.3">
      <c r="A259">
        <v>75</v>
      </c>
      <c r="B259">
        <v>1</v>
      </c>
      <c r="C259">
        <v>100</v>
      </c>
      <c r="D259" s="1">
        <v>1.5168543840700301E-2</v>
      </c>
      <c r="E259" s="1">
        <v>-9.8488221382697597E-2</v>
      </c>
      <c r="F259" s="2">
        <v>0.15401378588978201</v>
      </c>
      <c r="I259" s="7">
        <v>75</v>
      </c>
      <c r="J259" s="7">
        <v>1</v>
      </c>
      <c r="K259" s="7">
        <v>100</v>
      </c>
      <c r="L259" s="8">
        <v>-1.4499281393945299E-2</v>
      </c>
      <c r="M259" s="8">
        <v>-0.17168708805589</v>
      </c>
      <c r="N259" s="11">
        <v>-8.4451787016302807E-2</v>
      </c>
      <c r="O259" s="12"/>
    </row>
    <row r="260" spans="1:15" x14ac:dyDescent="0.3">
      <c r="A260">
        <v>75</v>
      </c>
      <c r="B260">
        <v>1</v>
      </c>
      <c r="C260">
        <v>125</v>
      </c>
      <c r="D260" s="1">
        <v>1.0651204579304701E-2</v>
      </c>
      <c r="E260" s="1">
        <v>-7.1486208906491794E-2</v>
      </c>
      <c r="F260" s="2">
        <v>0.148996635046588</v>
      </c>
      <c r="I260" s="5">
        <v>75</v>
      </c>
      <c r="J260" s="5">
        <v>1</v>
      </c>
      <c r="K260" s="5">
        <v>125</v>
      </c>
      <c r="L260" s="6">
        <v>5.9545981210475602E-3</v>
      </c>
      <c r="M260" s="6">
        <v>-0.11434716797983201</v>
      </c>
      <c r="N260" s="13">
        <v>5.2074731943495101E-2</v>
      </c>
      <c r="O260" s="10"/>
    </row>
    <row r="261" spans="1:15" x14ac:dyDescent="0.3">
      <c r="A261">
        <v>75</v>
      </c>
      <c r="B261">
        <v>1</v>
      </c>
      <c r="C261">
        <v>150</v>
      </c>
      <c r="D261" s="1">
        <v>-2.6803802409313998E-3</v>
      </c>
      <c r="E261" s="1">
        <v>-0.103005669991504</v>
      </c>
      <c r="F261" s="2">
        <v>-2.60216766819969E-2</v>
      </c>
      <c r="I261" s="7">
        <v>75</v>
      </c>
      <c r="J261" s="7">
        <v>1</v>
      </c>
      <c r="K261" s="7">
        <v>150</v>
      </c>
      <c r="L261" s="8">
        <v>1.3152500035225501E-2</v>
      </c>
      <c r="M261" s="8">
        <v>-7.8989298189979906E-2</v>
      </c>
      <c r="N261" s="11">
        <v>0.16650989863958399</v>
      </c>
      <c r="O261" s="12"/>
    </row>
    <row r="262" spans="1:15" x14ac:dyDescent="0.3">
      <c r="A262">
        <v>75</v>
      </c>
      <c r="B262">
        <v>1</v>
      </c>
      <c r="C262">
        <v>175</v>
      </c>
      <c r="D262" s="1">
        <v>-4.3655664460387402E-3</v>
      </c>
      <c r="E262" s="1">
        <v>-8.8795234126653896E-2</v>
      </c>
      <c r="F262" s="2">
        <v>-4.9164422944275102E-2</v>
      </c>
      <c r="I262" s="5">
        <v>75</v>
      </c>
      <c r="J262" s="5">
        <v>1</v>
      </c>
      <c r="K262" s="5">
        <v>175</v>
      </c>
      <c r="L262" s="6">
        <v>1.3381378689288599E-2</v>
      </c>
      <c r="M262" s="6">
        <v>-7.7370821606719306E-2</v>
      </c>
      <c r="N262" s="13">
        <v>0.17295122904739099</v>
      </c>
      <c r="O262" s="10"/>
    </row>
    <row r="263" spans="1:15" x14ac:dyDescent="0.3">
      <c r="A263">
        <v>75</v>
      </c>
      <c r="B263">
        <v>1</v>
      </c>
      <c r="C263">
        <v>200</v>
      </c>
      <c r="D263" s="1">
        <v>-4.6452943799086396E-3</v>
      </c>
      <c r="E263" s="1">
        <v>-8.8538869973310202E-2</v>
      </c>
      <c r="F263" s="2">
        <v>-5.2466158437632499E-2</v>
      </c>
      <c r="I263" s="7">
        <v>75</v>
      </c>
      <c r="J263" s="7">
        <v>1</v>
      </c>
      <c r="K263" s="7">
        <v>200</v>
      </c>
      <c r="L263" s="8">
        <v>3.6577403706325798E-2</v>
      </c>
      <c r="M263" s="8">
        <v>-6.8990037577330507E-2</v>
      </c>
      <c r="N263" s="11">
        <v>0.53018384959315901</v>
      </c>
      <c r="O263" s="12"/>
    </row>
    <row r="264" spans="1:15" x14ac:dyDescent="0.3">
      <c r="A264">
        <v>75</v>
      </c>
      <c r="B264">
        <v>2</v>
      </c>
      <c r="C264">
        <v>100</v>
      </c>
      <c r="D264" s="1">
        <v>-1.8494221257057498E-2</v>
      </c>
      <c r="E264" s="1">
        <v>-0.169021345797085</v>
      </c>
      <c r="F264" s="2">
        <v>-0.10941944149030899</v>
      </c>
      <c r="I264" s="5">
        <v>75</v>
      </c>
      <c r="J264" s="5">
        <v>2</v>
      </c>
      <c r="K264" s="5">
        <v>100</v>
      </c>
      <c r="L264" s="6">
        <v>1.8115589312228599E-2</v>
      </c>
      <c r="M264" s="6">
        <v>-9.1358493242323799E-2</v>
      </c>
      <c r="N264" s="13">
        <v>0.198291244407653</v>
      </c>
      <c r="O264" s="10"/>
    </row>
    <row r="265" spans="1:15" x14ac:dyDescent="0.3">
      <c r="A265">
        <v>75</v>
      </c>
      <c r="B265">
        <v>2</v>
      </c>
      <c r="C265">
        <v>125</v>
      </c>
      <c r="D265" s="1">
        <v>-1.3082971658739199E-2</v>
      </c>
      <c r="E265" s="1">
        <v>-0.134919984186613</v>
      </c>
      <c r="F265" s="2">
        <v>-9.6968375275257201E-2</v>
      </c>
      <c r="I265" s="7">
        <v>75</v>
      </c>
      <c r="J265" s="7">
        <v>2</v>
      </c>
      <c r="K265" s="7">
        <v>125</v>
      </c>
      <c r="L265" s="8">
        <v>1.1133411148638601E-2</v>
      </c>
      <c r="M265" s="8">
        <v>-0.10141886602031</v>
      </c>
      <c r="N265" s="11">
        <v>0.10977652960948001</v>
      </c>
      <c r="O265" s="12"/>
    </row>
    <row r="266" spans="1:15" x14ac:dyDescent="0.3">
      <c r="A266">
        <v>75</v>
      </c>
      <c r="B266">
        <v>2</v>
      </c>
      <c r="C266">
        <v>150</v>
      </c>
      <c r="D266" s="1">
        <v>-1.5374266572241E-2</v>
      </c>
      <c r="E266" s="1">
        <v>-0.120507539361285</v>
      </c>
      <c r="F266" s="2">
        <v>-0.127579292164853</v>
      </c>
      <c r="I266" s="5">
        <v>75</v>
      </c>
      <c r="J266" s="5">
        <v>2</v>
      </c>
      <c r="K266" s="5">
        <v>150</v>
      </c>
      <c r="L266" s="6">
        <v>-3.1143752127969502E-3</v>
      </c>
      <c r="M266" s="6">
        <v>-0.122937396951539</v>
      </c>
      <c r="N266" s="13">
        <v>-2.53330173732619E-2</v>
      </c>
      <c r="O266" s="10"/>
    </row>
    <row r="267" spans="1:15" x14ac:dyDescent="0.3">
      <c r="A267">
        <v>75</v>
      </c>
      <c r="B267">
        <v>2</v>
      </c>
      <c r="C267">
        <v>175</v>
      </c>
      <c r="D267" s="1">
        <v>-3.2587163567393599E-3</v>
      </c>
      <c r="E267" s="1">
        <v>-0.10229844540258599</v>
      </c>
      <c r="F267" s="2">
        <v>-3.1854993924051903E-2</v>
      </c>
      <c r="I267" s="7">
        <v>75</v>
      </c>
      <c r="J267" s="7">
        <v>2</v>
      </c>
      <c r="K267" s="7">
        <v>175</v>
      </c>
      <c r="L267" s="8">
        <v>1.08897318398172E-2</v>
      </c>
      <c r="M267" s="8">
        <v>-0.11487105507208301</v>
      </c>
      <c r="N267" s="11">
        <v>9.4799615385997502E-2</v>
      </c>
      <c r="O267" s="12"/>
    </row>
    <row r="268" spans="1:15" x14ac:dyDescent="0.3">
      <c r="A268">
        <v>75</v>
      </c>
      <c r="B268">
        <v>2</v>
      </c>
      <c r="C268">
        <v>200</v>
      </c>
      <c r="D268" s="1">
        <v>-1.0003441591979099E-2</v>
      </c>
      <c r="E268" s="1">
        <v>-0.107290717359523</v>
      </c>
      <c r="F268" s="2">
        <v>-9.3236785419733306E-2</v>
      </c>
      <c r="I268" s="5">
        <v>75</v>
      </c>
      <c r="J268" s="5">
        <v>2</v>
      </c>
      <c r="K268" s="5">
        <v>200</v>
      </c>
      <c r="L268" s="6">
        <v>-6.5569569653380396E-3</v>
      </c>
      <c r="M268" s="6">
        <v>-0.149853751838947</v>
      </c>
      <c r="N268" s="13">
        <v>-4.3755707714178499E-2</v>
      </c>
      <c r="O268" s="10"/>
    </row>
    <row r="269" spans="1:15" x14ac:dyDescent="0.3">
      <c r="A269">
        <v>75</v>
      </c>
      <c r="B269">
        <v>3</v>
      </c>
      <c r="C269">
        <v>100</v>
      </c>
      <c r="D269" s="1">
        <v>-2.0119979190240701E-2</v>
      </c>
      <c r="E269" s="1">
        <v>-0.14022317469701401</v>
      </c>
      <c r="F269" s="2">
        <v>-0.143485406272642</v>
      </c>
      <c r="I269" s="7">
        <v>75</v>
      </c>
      <c r="J269" s="7">
        <v>3</v>
      </c>
      <c r="K269" s="7">
        <v>100</v>
      </c>
      <c r="L269" s="8">
        <v>3.78036537101498E-3</v>
      </c>
      <c r="M269" s="8">
        <v>-9.11033870316139E-2</v>
      </c>
      <c r="N269" s="11">
        <v>4.1495332876077998E-2</v>
      </c>
      <c r="O269" s="12"/>
    </row>
    <row r="270" spans="1:15" x14ac:dyDescent="0.3">
      <c r="A270">
        <v>75</v>
      </c>
      <c r="B270">
        <v>3</v>
      </c>
      <c r="C270">
        <v>125</v>
      </c>
      <c r="D270" s="1">
        <v>-1.7001718209582801E-2</v>
      </c>
      <c r="E270" s="1">
        <v>-0.15255662436368</v>
      </c>
      <c r="F270" s="2">
        <v>-0.111445296331756</v>
      </c>
      <c r="I270" s="5">
        <v>75</v>
      </c>
      <c r="J270" s="5">
        <v>3</v>
      </c>
      <c r="K270" s="5">
        <v>125</v>
      </c>
      <c r="L270" s="6">
        <v>-3.5332492816253702E-3</v>
      </c>
      <c r="M270" s="6">
        <v>-0.108030444823474</v>
      </c>
      <c r="N270" s="13">
        <v>-3.2706051404294598E-2</v>
      </c>
      <c r="O270" s="10"/>
    </row>
    <row r="271" spans="1:15" x14ac:dyDescent="0.3">
      <c r="A271">
        <v>75</v>
      </c>
      <c r="B271">
        <v>3</v>
      </c>
      <c r="C271">
        <v>150</v>
      </c>
      <c r="D271" s="1">
        <v>-7.4289471018424104E-3</v>
      </c>
      <c r="E271" s="1">
        <v>-9.7864209698998894E-2</v>
      </c>
      <c r="F271" s="2">
        <v>-7.5910765791617194E-2</v>
      </c>
      <c r="I271" s="7">
        <v>75</v>
      </c>
      <c r="J271" s="7">
        <v>3</v>
      </c>
      <c r="K271" s="7">
        <v>150</v>
      </c>
      <c r="L271" s="8">
        <v>-1.6388475619433E-3</v>
      </c>
      <c r="M271" s="8">
        <v>-9.9970072785244904E-2</v>
      </c>
      <c r="N271" s="11">
        <v>-1.6393381701980601E-2</v>
      </c>
      <c r="O271" s="12"/>
    </row>
    <row r="272" spans="1:15" x14ac:dyDescent="0.3">
      <c r="A272">
        <v>75</v>
      </c>
      <c r="B272">
        <v>3</v>
      </c>
      <c r="C272">
        <v>175</v>
      </c>
      <c r="D272" s="1">
        <v>-2.1082132675643E-3</v>
      </c>
      <c r="E272" s="1">
        <v>-8.3228207525436207E-2</v>
      </c>
      <c r="F272" s="2">
        <v>-2.5330513899629401E-2</v>
      </c>
      <c r="I272" s="5">
        <v>75</v>
      </c>
      <c r="J272" s="5">
        <v>3</v>
      </c>
      <c r="K272" s="5">
        <v>175</v>
      </c>
      <c r="L272" s="6">
        <v>1.15448929992571E-3</v>
      </c>
      <c r="M272" s="6">
        <v>-9.0291424743188894E-2</v>
      </c>
      <c r="N272" s="13">
        <v>1.27862563162489E-2</v>
      </c>
      <c r="O272" s="10"/>
    </row>
    <row r="273" spans="1:15" x14ac:dyDescent="0.3">
      <c r="A273">
        <v>75</v>
      </c>
      <c r="B273">
        <v>3</v>
      </c>
      <c r="C273">
        <v>200</v>
      </c>
      <c r="D273" s="1">
        <v>-5.8728432279213502E-3</v>
      </c>
      <c r="E273" s="1">
        <v>-0.104203906343891</v>
      </c>
      <c r="F273" s="2">
        <v>-5.6359146542356298E-2</v>
      </c>
      <c r="I273" s="7">
        <v>75</v>
      </c>
      <c r="J273" s="7">
        <v>3</v>
      </c>
      <c r="K273" s="7">
        <v>200</v>
      </c>
      <c r="L273" s="8">
        <v>-1.9043597785090699E-3</v>
      </c>
      <c r="M273" s="8">
        <v>-0.10478461905669401</v>
      </c>
      <c r="N273" s="11">
        <v>-1.8174039240231501E-2</v>
      </c>
      <c r="O273" s="12"/>
    </row>
    <row r="274" spans="1:15" x14ac:dyDescent="0.3">
      <c r="A274">
        <v>80</v>
      </c>
      <c r="B274">
        <v>0</v>
      </c>
      <c r="C274">
        <v>100</v>
      </c>
      <c r="D274" s="1">
        <v>4.4726561317855101E-2</v>
      </c>
      <c r="E274" s="1">
        <v>-7.3421122980728101E-2</v>
      </c>
      <c r="F274" s="2">
        <v>0.60917838766365895</v>
      </c>
      <c r="I274" s="5">
        <v>80</v>
      </c>
      <c r="J274" s="5">
        <v>0</v>
      </c>
      <c r="K274" s="5">
        <v>100</v>
      </c>
      <c r="L274" s="6">
        <v>3.0405892791684999E-2</v>
      </c>
      <c r="M274" s="6">
        <v>-5.7556624926833999E-2</v>
      </c>
      <c r="N274" s="13">
        <v>0.52827789729396002</v>
      </c>
      <c r="O274" s="10"/>
    </row>
    <row r="275" spans="1:15" x14ac:dyDescent="0.3">
      <c r="A275">
        <v>80</v>
      </c>
      <c r="B275">
        <v>0</v>
      </c>
      <c r="C275">
        <v>125</v>
      </c>
      <c r="D275" s="1">
        <v>4.9187784023701997E-2</v>
      </c>
      <c r="E275" s="1">
        <v>-4.8795135235457802E-2</v>
      </c>
      <c r="F275" s="2">
        <v>1.0080468839024499</v>
      </c>
      <c r="I275" s="7">
        <v>80</v>
      </c>
      <c r="J275" s="7">
        <v>0</v>
      </c>
      <c r="K275" s="7">
        <v>125</v>
      </c>
      <c r="L275" s="8">
        <v>3.2038313886554398E-2</v>
      </c>
      <c r="M275" s="8">
        <v>-5.3552646147032902E-2</v>
      </c>
      <c r="N275" s="11">
        <v>0.59825827837882695</v>
      </c>
      <c r="O275" s="12"/>
    </row>
    <row r="276" spans="1:15" x14ac:dyDescent="0.3">
      <c r="A276">
        <v>80</v>
      </c>
      <c r="B276">
        <v>0</v>
      </c>
      <c r="C276">
        <v>150</v>
      </c>
      <c r="D276" s="1">
        <v>5.5186805044828403E-2</v>
      </c>
      <c r="E276" s="1">
        <v>-3.5930752409834697E-2</v>
      </c>
      <c r="F276" s="2">
        <v>1.5359212191093099</v>
      </c>
      <c r="I276" s="5">
        <v>80</v>
      </c>
      <c r="J276" s="5">
        <v>0</v>
      </c>
      <c r="K276" s="5">
        <v>150</v>
      </c>
      <c r="L276" s="6">
        <v>3.7680912659317299E-2</v>
      </c>
      <c r="M276" s="6">
        <v>-7.0788835012774706E-2</v>
      </c>
      <c r="N276" s="13">
        <v>0.53230022294500701</v>
      </c>
      <c r="O276" s="10"/>
    </row>
    <row r="277" spans="1:15" x14ac:dyDescent="0.3">
      <c r="A277">
        <v>80</v>
      </c>
      <c r="B277">
        <v>0</v>
      </c>
      <c r="C277">
        <v>175</v>
      </c>
      <c r="D277" s="1">
        <v>5.5730250132437299E-2</v>
      </c>
      <c r="E277" s="1">
        <v>-4.0409898364001502E-2</v>
      </c>
      <c r="F277" s="2">
        <v>1.3791237391995901</v>
      </c>
      <c r="I277" s="7">
        <v>80</v>
      </c>
      <c r="J277" s="7">
        <v>0</v>
      </c>
      <c r="K277" s="7">
        <v>175</v>
      </c>
      <c r="L277" s="8">
        <v>2.2060236437602E-2</v>
      </c>
      <c r="M277" s="8">
        <v>-7.8247713042061406E-2</v>
      </c>
      <c r="N277" s="11">
        <v>0.28192819419199799</v>
      </c>
      <c r="O277" s="12"/>
    </row>
    <row r="278" spans="1:15" x14ac:dyDescent="0.3">
      <c r="A278">
        <v>80</v>
      </c>
      <c r="B278">
        <v>0</v>
      </c>
      <c r="C278">
        <v>200</v>
      </c>
      <c r="D278" s="1">
        <v>3.5900668553617301E-2</v>
      </c>
      <c r="E278" s="1">
        <v>-4.57946956229279E-2</v>
      </c>
      <c r="F278" s="2">
        <v>0.78394818581658998</v>
      </c>
      <c r="I278" s="5">
        <v>80</v>
      </c>
      <c r="J278" s="5">
        <v>0</v>
      </c>
      <c r="K278" s="5">
        <v>200</v>
      </c>
      <c r="L278" s="6">
        <v>1.7935046471667E-2</v>
      </c>
      <c r="M278" s="6">
        <v>-0.100469503583895</v>
      </c>
      <c r="N278" s="13">
        <v>0.178512342869204</v>
      </c>
      <c r="O278" s="10"/>
    </row>
    <row r="279" spans="1:15" x14ac:dyDescent="0.3">
      <c r="A279">
        <v>80</v>
      </c>
      <c r="B279">
        <v>1</v>
      </c>
      <c r="C279">
        <v>100</v>
      </c>
      <c r="D279" s="1">
        <v>3.8253331401920498E-2</v>
      </c>
      <c r="E279" s="1">
        <v>-6.6472973038652405E-2</v>
      </c>
      <c r="F279" s="2">
        <v>0.57547194977539395</v>
      </c>
      <c r="I279" s="7">
        <v>80</v>
      </c>
      <c r="J279" s="7">
        <v>1</v>
      </c>
      <c r="K279" s="7">
        <v>100</v>
      </c>
      <c r="L279" s="8">
        <v>-7.0475178713119398E-3</v>
      </c>
      <c r="M279" s="8">
        <v>-0.13652087725937501</v>
      </c>
      <c r="N279" s="11">
        <v>-5.1622272086066297E-2</v>
      </c>
      <c r="O279" s="12"/>
    </row>
    <row r="280" spans="1:15" x14ac:dyDescent="0.3">
      <c r="A280">
        <v>80</v>
      </c>
      <c r="B280">
        <v>1</v>
      </c>
      <c r="C280">
        <v>125</v>
      </c>
      <c r="D280" s="1">
        <v>2.01100187740153E-2</v>
      </c>
      <c r="E280" s="1">
        <v>-7.7266191358425801E-2</v>
      </c>
      <c r="F280" s="2">
        <v>0.26026931599006897</v>
      </c>
      <c r="I280" s="5">
        <v>80</v>
      </c>
      <c r="J280" s="5">
        <v>1</v>
      </c>
      <c r="K280" s="5">
        <v>125</v>
      </c>
      <c r="L280" s="6">
        <v>9.3282224330062998E-3</v>
      </c>
      <c r="M280" s="6">
        <v>-9.9993850835320197E-2</v>
      </c>
      <c r="N280" s="13">
        <v>9.3287960760396596E-2</v>
      </c>
      <c r="O280" s="10"/>
    </row>
    <row r="281" spans="1:15" x14ac:dyDescent="0.3">
      <c r="A281">
        <v>80</v>
      </c>
      <c r="B281">
        <v>1</v>
      </c>
      <c r="C281">
        <v>150</v>
      </c>
      <c r="D281" s="1">
        <v>7.3761040150801304E-3</v>
      </c>
      <c r="E281" s="1">
        <v>-8.5415667593411307E-2</v>
      </c>
      <c r="F281" s="2">
        <v>8.6355398522332705E-2</v>
      </c>
      <c r="I281" s="7">
        <v>80</v>
      </c>
      <c r="J281" s="7">
        <v>1</v>
      </c>
      <c r="K281" s="7">
        <v>150</v>
      </c>
      <c r="L281" s="8">
        <v>9.9292986841425304E-3</v>
      </c>
      <c r="M281" s="8">
        <v>-9.4906876752759606E-2</v>
      </c>
      <c r="N281" s="11">
        <v>0.104621488177397</v>
      </c>
      <c r="O281" s="12"/>
    </row>
    <row r="282" spans="1:15" x14ac:dyDescent="0.3">
      <c r="A282">
        <v>80</v>
      </c>
      <c r="B282">
        <v>1</v>
      </c>
      <c r="C282">
        <v>175</v>
      </c>
      <c r="D282" s="1">
        <v>1.8677545757549101E-4</v>
      </c>
      <c r="E282" s="1">
        <v>-9.1939882299549594E-2</v>
      </c>
      <c r="F282" s="2">
        <v>2.0314955044967099E-3</v>
      </c>
      <c r="I282" s="5">
        <v>80</v>
      </c>
      <c r="J282" s="5">
        <v>1</v>
      </c>
      <c r="K282" s="5">
        <v>175</v>
      </c>
      <c r="L282" s="6">
        <v>1.09064977301617E-2</v>
      </c>
      <c r="M282" s="6">
        <v>-7.4638192184624794E-2</v>
      </c>
      <c r="N282" s="13">
        <v>0.146124891438735</v>
      </c>
      <c r="O282" s="10"/>
    </row>
    <row r="283" spans="1:15" x14ac:dyDescent="0.3">
      <c r="A283">
        <v>80</v>
      </c>
      <c r="B283">
        <v>1</v>
      </c>
      <c r="C283">
        <v>200</v>
      </c>
      <c r="D283" s="1">
        <v>-1.1178075404941101E-2</v>
      </c>
      <c r="E283" s="1">
        <v>-0.126374071111962</v>
      </c>
      <c r="F283" s="2">
        <v>-8.8452285398306005E-2</v>
      </c>
      <c r="I283" s="7">
        <v>80</v>
      </c>
      <c r="J283" s="7">
        <v>1</v>
      </c>
      <c r="K283" s="7">
        <v>200</v>
      </c>
      <c r="L283" s="8">
        <v>8.1293684543885403E-3</v>
      </c>
      <c r="M283" s="8">
        <v>-8.8883916362099302E-2</v>
      </c>
      <c r="N283" s="11">
        <v>9.1460511497611599E-2</v>
      </c>
      <c r="O283" s="12"/>
    </row>
    <row r="284" spans="1:15" x14ac:dyDescent="0.3">
      <c r="A284">
        <v>80</v>
      </c>
      <c r="B284">
        <v>2</v>
      </c>
      <c r="C284">
        <v>100</v>
      </c>
      <c r="D284" s="1">
        <v>3.4200795301558098E-3</v>
      </c>
      <c r="E284" s="1">
        <v>-8.7510327759537404E-2</v>
      </c>
      <c r="F284" s="2">
        <v>3.90820102920146E-2</v>
      </c>
      <c r="I284" s="5">
        <v>80</v>
      </c>
      <c r="J284" s="5">
        <v>2</v>
      </c>
      <c r="K284" s="5">
        <v>100</v>
      </c>
      <c r="L284" s="6">
        <v>2.95078101929553E-2</v>
      </c>
      <c r="M284" s="6">
        <v>-5.2952086942599001E-2</v>
      </c>
      <c r="N284" s="13">
        <v>0.55725490526827304</v>
      </c>
      <c r="O284" s="10"/>
    </row>
    <row r="285" spans="1:15" x14ac:dyDescent="0.3">
      <c r="A285">
        <v>80</v>
      </c>
      <c r="B285">
        <v>2</v>
      </c>
      <c r="C285">
        <v>125</v>
      </c>
      <c r="D285" s="1">
        <v>-2.2776884352472401E-3</v>
      </c>
      <c r="E285" s="1">
        <v>-6.2673657854429493E-2</v>
      </c>
      <c r="F285" s="2">
        <v>-3.6342037679331897E-2</v>
      </c>
      <c r="I285" s="7">
        <v>80</v>
      </c>
      <c r="J285" s="7">
        <v>2</v>
      </c>
      <c r="K285" s="7">
        <v>125</v>
      </c>
      <c r="L285" s="8">
        <v>2.7189758064740999E-2</v>
      </c>
      <c r="M285" s="8">
        <v>-8.7970990522835593E-2</v>
      </c>
      <c r="N285" s="11">
        <v>0.30907641147547399</v>
      </c>
      <c r="O285" s="12"/>
    </row>
    <row r="286" spans="1:15" x14ac:dyDescent="0.3">
      <c r="A286">
        <v>80</v>
      </c>
      <c r="B286">
        <v>2</v>
      </c>
      <c r="C286">
        <v>150</v>
      </c>
      <c r="D286" s="1">
        <v>-4.3819304701702396E-3</v>
      </c>
      <c r="E286" s="1">
        <v>-5.7485736556217498E-2</v>
      </c>
      <c r="F286" s="2">
        <v>-7.6226395149081499E-2</v>
      </c>
      <c r="I286" s="5">
        <v>80</v>
      </c>
      <c r="J286" s="5">
        <v>2</v>
      </c>
      <c r="K286" s="5">
        <v>150</v>
      </c>
      <c r="L286" s="6">
        <v>1.6722756000107902E-2</v>
      </c>
      <c r="M286" s="6">
        <v>-0.120751468650588</v>
      </c>
      <c r="N286" s="13">
        <v>0.13848904851416399</v>
      </c>
      <c r="O286" s="10"/>
    </row>
    <row r="287" spans="1:15" x14ac:dyDescent="0.3">
      <c r="A287">
        <v>80</v>
      </c>
      <c r="B287">
        <v>2</v>
      </c>
      <c r="C287">
        <v>175</v>
      </c>
      <c r="D287" s="1">
        <v>8.2778830327149004E-4</v>
      </c>
      <c r="E287" s="1">
        <v>-5.6784465540757598E-2</v>
      </c>
      <c r="F287" s="2">
        <v>1.45777246538903E-2</v>
      </c>
      <c r="I287" s="7">
        <v>80</v>
      </c>
      <c r="J287" s="7">
        <v>2</v>
      </c>
      <c r="K287" s="7">
        <v>175</v>
      </c>
      <c r="L287" s="8">
        <v>9.7298825015281407E-3</v>
      </c>
      <c r="M287" s="8">
        <v>-0.16846749054656701</v>
      </c>
      <c r="N287" s="11">
        <v>5.77552527788062E-2</v>
      </c>
      <c r="O287" s="12"/>
    </row>
    <row r="288" spans="1:15" x14ac:dyDescent="0.3">
      <c r="A288">
        <v>80</v>
      </c>
      <c r="B288">
        <v>2</v>
      </c>
      <c r="C288">
        <v>200</v>
      </c>
      <c r="D288" s="1">
        <v>-6.6006935497675999E-3</v>
      </c>
      <c r="E288" s="1">
        <v>-6.6765301764863699E-2</v>
      </c>
      <c r="F288" s="2">
        <v>-9.8864131147255896E-2</v>
      </c>
      <c r="I288" s="5">
        <v>80</v>
      </c>
      <c r="J288" s="5">
        <v>2</v>
      </c>
      <c r="K288" s="5">
        <v>200</v>
      </c>
      <c r="L288" s="6">
        <v>2.0672918014993099E-2</v>
      </c>
      <c r="M288" s="6">
        <v>-0.18134869142004301</v>
      </c>
      <c r="N288" s="13">
        <v>0.11399540770388</v>
      </c>
      <c r="O288" s="10"/>
    </row>
    <row r="289" spans="1:15" x14ac:dyDescent="0.3">
      <c r="A289">
        <v>80</v>
      </c>
      <c r="B289">
        <v>3</v>
      </c>
      <c r="C289">
        <v>100</v>
      </c>
      <c r="D289" s="1">
        <v>-5.8238509898219199E-3</v>
      </c>
      <c r="E289" s="1">
        <v>-0.102652524191178</v>
      </c>
      <c r="F289" s="2">
        <v>-5.67336364664126E-2</v>
      </c>
      <c r="I289" s="7">
        <v>80</v>
      </c>
      <c r="J289" s="7">
        <v>3</v>
      </c>
      <c r="K289" s="7">
        <v>100</v>
      </c>
      <c r="L289" s="8">
        <v>6.6775304895821197E-3</v>
      </c>
      <c r="M289" s="8">
        <v>-9.7936391161454694E-2</v>
      </c>
      <c r="N289" s="11">
        <v>6.8182321304587998E-2</v>
      </c>
      <c r="O289" s="12"/>
    </row>
    <row r="290" spans="1:15" x14ac:dyDescent="0.3">
      <c r="A290">
        <v>80</v>
      </c>
      <c r="B290">
        <v>3</v>
      </c>
      <c r="C290">
        <v>125</v>
      </c>
      <c r="D290" s="1">
        <v>-5.4513749605762498E-3</v>
      </c>
      <c r="E290" s="1">
        <v>-8.2195931446659806E-2</v>
      </c>
      <c r="F290" s="2">
        <v>-6.6321712822414697E-2</v>
      </c>
      <c r="I290" s="5">
        <v>80</v>
      </c>
      <c r="J290" s="5">
        <v>3</v>
      </c>
      <c r="K290" s="5">
        <v>125</v>
      </c>
      <c r="L290" s="6">
        <v>3.7847053962431999E-3</v>
      </c>
      <c r="M290" s="6">
        <v>-9.0707202993451905E-2</v>
      </c>
      <c r="N290" s="13">
        <v>4.1724419575768598E-2</v>
      </c>
      <c r="O290" s="10"/>
    </row>
    <row r="291" spans="1:15" x14ac:dyDescent="0.3">
      <c r="A291">
        <v>80</v>
      </c>
      <c r="B291">
        <v>3</v>
      </c>
      <c r="C291">
        <v>150</v>
      </c>
      <c r="D291" s="1">
        <v>-8.0643470857896804E-3</v>
      </c>
      <c r="E291" s="1">
        <v>-0.108730914892726</v>
      </c>
      <c r="F291" s="2">
        <v>-7.4167931850347299E-2</v>
      </c>
      <c r="I291" s="7">
        <v>80</v>
      </c>
      <c r="J291" s="7">
        <v>3</v>
      </c>
      <c r="K291" s="7">
        <v>150</v>
      </c>
      <c r="L291" s="8">
        <v>4.9799248548938301E-4</v>
      </c>
      <c r="M291" s="8">
        <v>-9.7388101559286497E-2</v>
      </c>
      <c r="N291" s="11">
        <v>5.1134838601019699E-3</v>
      </c>
      <c r="O291" s="12"/>
    </row>
    <row r="292" spans="1:15" x14ac:dyDescent="0.3">
      <c r="A292">
        <v>80</v>
      </c>
      <c r="B292">
        <v>3</v>
      </c>
      <c r="C292">
        <v>175</v>
      </c>
      <c r="D292" s="1">
        <v>-1.9752014889820001E-2</v>
      </c>
      <c r="E292" s="1">
        <v>-0.129671486164221</v>
      </c>
      <c r="F292" s="2">
        <v>-0.152323502059698</v>
      </c>
      <c r="I292" s="5">
        <v>80</v>
      </c>
      <c r="J292" s="5">
        <v>3</v>
      </c>
      <c r="K292" s="5">
        <v>175</v>
      </c>
      <c r="L292" s="6">
        <v>2.0845087430068402E-3</v>
      </c>
      <c r="M292" s="6">
        <v>-8.4486810933300904E-2</v>
      </c>
      <c r="N292" s="13">
        <v>2.4672593508736899E-2</v>
      </c>
      <c r="O292" s="10"/>
    </row>
    <row r="293" spans="1:15" x14ac:dyDescent="0.3">
      <c r="A293">
        <v>80</v>
      </c>
      <c r="B293">
        <v>3</v>
      </c>
      <c r="C293">
        <v>200</v>
      </c>
      <c r="D293" s="1">
        <v>-1.40373231637798E-2</v>
      </c>
      <c r="E293" s="1">
        <v>-0.100946766605298</v>
      </c>
      <c r="F293" s="2">
        <v>-0.13905668934068599</v>
      </c>
      <c r="I293" s="7">
        <v>80</v>
      </c>
      <c r="J293" s="7">
        <v>3</v>
      </c>
      <c r="K293" s="7">
        <v>200</v>
      </c>
      <c r="L293" s="8">
        <v>6.0505655403216203E-4</v>
      </c>
      <c r="M293" s="8">
        <v>-9.0650185377373294E-2</v>
      </c>
      <c r="N293" s="11">
        <v>6.6746311826427502E-3</v>
      </c>
      <c r="O293" s="12"/>
    </row>
    <row r="294" spans="1:15" x14ac:dyDescent="0.3">
      <c r="A294">
        <v>85</v>
      </c>
      <c r="B294">
        <v>0</v>
      </c>
      <c r="C294">
        <v>100</v>
      </c>
      <c r="D294" s="1">
        <v>4.7883837108256097E-2</v>
      </c>
      <c r="E294" s="1">
        <v>-5.00610647849467E-2</v>
      </c>
      <c r="F294" s="2">
        <v>0.95650856237190296</v>
      </c>
      <c r="I294" s="5">
        <v>85</v>
      </c>
      <c r="J294" s="5">
        <v>0</v>
      </c>
      <c r="K294" s="5">
        <v>100</v>
      </c>
      <c r="L294" s="6">
        <v>4.3345431543111303E-2</v>
      </c>
      <c r="M294" s="6">
        <v>-3.5945761443989997E-2</v>
      </c>
      <c r="N294" s="13">
        <v>1.20585654057297</v>
      </c>
      <c r="O294" s="10"/>
    </row>
    <row r="295" spans="1:15" x14ac:dyDescent="0.3">
      <c r="A295">
        <v>85</v>
      </c>
      <c r="B295">
        <v>0</v>
      </c>
      <c r="C295">
        <v>125</v>
      </c>
      <c r="D295" s="1">
        <v>4.5207508164718899E-2</v>
      </c>
      <c r="E295" s="1">
        <v>-4.3357660226339301E-2</v>
      </c>
      <c r="F295" s="2">
        <v>1.0426648469664299</v>
      </c>
      <c r="I295" s="7">
        <v>85</v>
      </c>
      <c r="J295" s="7">
        <v>0</v>
      </c>
      <c r="K295" s="7">
        <v>125</v>
      </c>
      <c r="L295" s="8">
        <v>2.85846302848832E-2</v>
      </c>
      <c r="M295" s="8">
        <v>-3.54482480799376E-2</v>
      </c>
      <c r="N295" s="11">
        <v>0.80637638905097297</v>
      </c>
      <c r="O295" s="12"/>
    </row>
    <row r="296" spans="1:15" x14ac:dyDescent="0.3">
      <c r="A296">
        <v>85</v>
      </c>
      <c r="B296">
        <v>0</v>
      </c>
      <c r="C296">
        <v>150</v>
      </c>
      <c r="D296" s="1">
        <v>4.7184929356559401E-2</v>
      </c>
      <c r="E296" s="1">
        <v>-4.6547689701426698E-2</v>
      </c>
      <c r="F296" s="2">
        <v>1.0136900383073799</v>
      </c>
      <c r="I296" s="5">
        <v>85</v>
      </c>
      <c r="J296" s="5">
        <v>0</v>
      </c>
      <c r="K296" s="5">
        <v>150</v>
      </c>
      <c r="L296" s="6">
        <v>2.60189347248681E-2</v>
      </c>
      <c r="M296" s="6">
        <v>-4.2057132749623999E-2</v>
      </c>
      <c r="N296" s="13">
        <v>0.61865688466602997</v>
      </c>
      <c r="O296" s="10"/>
    </row>
    <row r="297" spans="1:15" x14ac:dyDescent="0.3">
      <c r="A297">
        <v>85</v>
      </c>
      <c r="B297">
        <v>0</v>
      </c>
      <c r="C297">
        <v>175</v>
      </c>
      <c r="D297" s="1">
        <v>2.94102183230457E-2</v>
      </c>
      <c r="E297" s="1">
        <v>-6.3652723052119498E-2</v>
      </c>
      <c r="F297" s="2">
        <v>0.46204179354533298</v>
      </c>
      <c r="I297" s="7">
        <v>85</v>
      </c>
      <c r="J297" s="7">
        <v>0</v>
      </c>
      <c r="K297" s="7">
        <v>175</v>
      </c>
      <c r="L297" s="8">
        <v>1.7149279339627899E-2</v>
      </c>
      <c r="M297" s="8">
        <v>-5.0023969667475202E-2</v>
      </c>
      <c r="N297" s="11">
        <v>0.34282124056975999</v>
      </c>
      <c r="O297" s="12"/>
    </row>
    <row r="298" spans="1:15" x14ac:dyDescent="0.3">
      <c r="A298">
        <v>85</v>
      </c>
      <c r="B298">
        <v>0</v>
      </c>
      <c r="C298">
        <v>200</v>
      </c>
      <c r="D298" s="1">
        <v>3.3452874417710297E-2</v>
      </c>
      <c r="E298" s="1">
        <v>-5.2838075695718099E-2</v>
      </c>
      <c r="F298" s="2">
        <v>0.63312060436033601</v>
      </c>
      <c r="I298" s="5">
        <v>85</v>
      </c>
      <c r="J298" s="5">
        <v>0</v>
      </c>
      <c r="K298" s="5">
        <v>200</v>
      </c>
      <c r="L298" s="6">
        <v>3.1280475923484499E-3</v>
      </c>
      <c r="M298" s="6">
        <v>-0.10034579103156301</v>
      </c>
      <c r="N298" s="13">
        <v>3.1172683579369299E-2</v>
      </c>
      <c r="O298" s="10"/>
    </row>
    <row r="299" spans="1:15" x14ac:dyDescent="0.3">
      <c r="A299">
        <v>85</v>
      </c>
      <c r="B299">
        <v>1</v>
      </c>
      <c r="C299">
        <v>100</v>
      </c>
      <c r="D299" s="1">
        <v>2.26587180906151E-2</v>
      </c>
      <c r="E299" s="1">
        <v>-0.111479124275586</v>
      </c>
      <c r="F299" s="2">
        <v>0.20325525732154701</v>
      </c>
      <c r="I299" s="7">
        <v>85</v>
      </c>
      <c r="J299" s="7">
        <v>1</v>
      </c>
      <c r="K299" s="7">
        <v>100</v>
      </c>
      <c r="L299" s="8">
        <v>9.0177560222108495E-3</v>
      </c>
      <c r="M299" s="8">
        <v>-0.12344699030202599</v>
      </c>
      <c r="N299" s="11">
        <v>7.3049622353270199E-2</v>
      </c>
      <c r="O299" s="12"/>
    </row>
    <row r="300" spans="1:15" x14ac:dyDescent="0.3">
      <c r="A300">
        <v>85</v>
      </c>
      <c r="B300">
        <v>1</v>
      </c>
      <c r="C300">
        <v>125</v>
      </c>
      <c r="D300" s="1">
        <v>1.47015028055229E-2</v>
      </c>
      <c r="E300" s="1">
        <v>-8.2738744534088401E-2</v>
      </c>
      <c r="F300" s="2">
        <v>0.17768583374462299</v>
      </c>
      <c r="I300" s="5">
        <v>85</v>
      </c>
      <c r="J300" s="5">
        <v>1</v>
      </c>
      <c r="K300" s="5">
        <v>125</v>
      </c>
      <c r="L300" s="6">
        <v>2.46441509273768E-2</v>
      </c>
      <c r="M300" s="6">
        <v>-8.4300527744524401E-2</v>
      </c>
      <c r="N300" s="13">
        <v>0.29233685229185902</v>
      </c>
      <c r="O300" s="10"/>
    </row>
    <row r="301" spans="1:15" x14ac:dyDescent="0.3">
      <c r="A301">
        <v>85</v>
      </c>
      <c r="B301">
        <v>1</v>
      </c>
      <c r="C301">
        <v>150</v>
      </c>
      <c r="D301" s="1">
        <v>4.4488964351920499E-3</v>
      </c>
      <c r="E301" s="1">
        <v>-0.10229014900524699</v>
      </c>
      <c r="F301" s="2">
        <v>4.3492911863524698E-2</v>
      </c>
      <c r="I301" s="7">
        <v>85</v>
      </c>
      <c r="J301" s="7">
        <v>1</v>
      </c>
      <c r="K301" s="7">
        <v>150</v>
      </c>
      <c r="L301" s="8">
        <v>1.7791042304395301E-2</v>
      </c>
      <c r="M301" s="8">
        <v>-8.69847580489886E-2</v>
      </c>
      <c r="N301" s="11">
        <v>0.20453057183162601</v>
      </c>
      <c r="O301" s="12"/>
    </row>
    <row r="302" spans="1:15" x14ac:dyDescent="0.3">
      <c r="A302">
        <v>85</v>
      </c>
      <c r="B302">
        <v>1</v>
      </c>
      <c r="C302">
        <v>175</v>
      </c>
      <c r="D302" s="1">
        <v>-1.0357585709760199E-2</v>
      </c>
      <c r="E302" s="1">
        <v>-0.118378557097385</v>
      </c>
      <c r="F302" s="2">
        <v>-8.74954549516892E-2</v>
      </c>
      <c r="I302" s="5">
        <v>85</v>
      </c>
      <c r="J302" s="5">
        <v>1</v>
      </c>
      <c r="K302" s="5">
        <v>175</v>
      </c>
      <c r="L302" s="6">
        <v>1.45733521324438E-2</v>
      </c>
      <c r="M302" s="6">
        <v>-8.1571630669243805E-2</v>
      </c>
      <c r="N302" s="13">
        <v>0.17865711415695101</v>
      </c>
      <c r="O302" s="10"/>
    </row>
    <row r="303" spans="1:15" x14ac:dyDescent="0.3">
      <c r="A303">
        <v>85</v>
      </c>
      <c r="B303">
        <v>1</v>
      </c>
      <c r="C303">
        <v>200</v>
      </c>
      <c r="D303" s="1">
        <v>-1.9048639433630499E-2</v>
      </c>
      <c r="E303" s="1">
        <v>-0.13608601216992899</v>
      </c>
      <c r="F303" s="2">
        <v>-0.139974999119267</v>
      </c>
      <c r="I303" s="7">
        <v>85</v>
      </c>
      <c r="J303" s="7">
        <v>1</v>
      </c>
      <c r="K303" s="7">
        <v>200</v>
      </c>
      <c r="L303" s="8">
        <v>-3.4539555520002999E-3</v>
      </c>
      <c r="M303" s="8">
        <v>-9.7080598161367798E-2</v>
      </c>
      <c r="N303" s="11">
        <v>-3.5578226931184703E-2</v>
      </c>
      <c r="O303" s="12"/>
    </row>
    <row r="304" spans="1:15" x14ac:dyDescent="0.3">
      <c r="A304">
        <v>85</v>
      </c>
      <c r="B304">
        <v>2</v>
      </c>
      <c r="C304">
        <v>100</v>
      </c>
      <c r="D304" s="1">
        <v>-1.96989297871927E-2</v>
      </c>
      <c r="E304" s="1">
        <v>-0.14022791264894999</v>
      </c>
      <c r="F304" s="2">
        <v>-0.14047795060964299</v>
      </c>
      <c r="I304" s="5">
        <v>85</v>
      </c>
      <c r="J304" s="5">
        <v>2</v>
      </c>
      <c r="K304" s="5">
        <v>100</v>
      </c>
      <c r="L304" s="6">
        <v>2.6814492327136102E-2</v>
      </c>
      <c r="M304" s="6">
        <v>-8.6604473504419896E-2</v>
      </c>
      <c r="N304" s="13">
        <v>0.30962017598048902</v>
      </c>
      <c r="O304" s="10"/>
    </row>
    <row r="305" spans="1:15" x14ac:dyDescent="0.3">
      <c r="A305">
        <v>85</v>
      </c>
      <c r="B305">
        <v>2</v>
      </c>
      <c r="C305">
        <v>125</v>
      </c>
      <c r="D305" s="1">
        <v>-1.37823003826657E-2</v>
      </c>
      <c r="E305" s="1">
        <v>-0.106855305356718</v>
      </c>
      <c r="F305" s="2">
        <v>-0.128980964835165</v>
      </c>
      <c r="I305" s="7">
        <v>85</v>
      </c>
      <c r="J305" s="7">
        <v>2</v>
      </c>
      <c r="K305" s="7">
        <v>125</v>
      </c>
      <c r="L305" s="8">
        <v>2.2351021547400401E-2</v>
      </c>
      <c r="M305" s="8">
        <v>-0.11338663505190399</v>
      </c>
      <c r="N305" s="11">
        <v>0.197122187612049</v>
      </c>
      <c r="O305" s="12"/>
    </row>
    <row r="306" spans="1:15" x14ac:dyDescent="0.3">
      <c r="A306">
        <v>85</v>
      </c>
      <c r="B306">
        <v>2</v>
      </c>
      <c r="C306">
        <v>150</v>
      </c>
      <c r="D306" s="1">
        <v>-1.6963552636800099E-2</v>
      </c>
      <c r="E306" s="1">
        <v>-0.127603565290032</v>
      </c>
      <c r="F306" s="2">
        <v>-0.13293948800132099</v>
      </c>
      <c r="I306" s="5">
        <v>85</v>
      </c>
      <c r="J306" s="5">
        <v>2</v>
      </c>
      <c r="K306" s="5">
        <v>150</v>
      </c>
      <c r="L306" s="6">
        <v>1.6391207972689701E-2</v>
      </c>
      <c r="M306" s="6">
        <v>-0.141899828548498</v>
      </c>
      <c r="N306" s="13">
        <v>0.115512528382565</v>
      </c>
      <c r="O306" s="10"/>
    </row>
    <row r="307" spans="1:15" x14ac:dyDescent="0.3">
      <c r="A307">
        <v>85</v>
      </c>
      <c r="B307">
        <v>2</v>
      </c>
      <c r="C307">
        <v>175</v>
      </c>
      <c r="D307" s="1">
        <v>-8.3584251022041107E-3</v>
      </c>
      <c r="E307" s="1">
        <v>-0.105381119895399</v>
      </c>
      <c r="F307" s="2">
        <v>-7.9316153695278904E-2</v>
      </c>
      <c r="I307" s="7">
        <v>85</v>
      </c>
      <c r="J307" s="7">
        <v>2</v>
      </c>
      <c r="K307" s="7">
        <v>175</v>
      </c>
      <c r="L307" s="8">
        <v>1.26176649346709E-2</v>
      </c>
      <c r="M307" s="8">
        <v>-0.21227425772880301</v>
      </c>
      <c r="N307" s="11">
        <v>5.94403912639795E-2</v>
      </c>
      <c r="O307" s="12"/>
    </row>
    <row r="308" spans="1:15" x14ac:dyDescent="0.3">
      <c r="A308">
        <v>85</v>
      </c>
      <c r="B308">
        <v>2</v>
      </c>
      <c r="C308">
        <v>200</v>
      </c>
      <c r="D308" s="1">
        <v>-1.8437972583471501E-2</v>
      </c>
      <c r="E308" s="1">
        <v>-0.113800159083232</v>
      </c>
      <c r="F308" s="2">
        <v>-0.16202062222062499</v>
      </c>
      <c r="I308" s="5">
        <v>85</v>
      </c>
      <c r="J308" s="5">
        <v>2</v>
      </c>
      <c r="K308" s="5">
        <v>200</v>
      </c>
      <c r="L308" s="6">
        <v>2.7228836320317501E-2</v>
      </c>
      <c r="M308" s="6">
        <v>-0.220346002621232</v>
      </c>
      <c r="N308" s="13">
        <v>0.123573089579133</v>
      </c>
      <c r="O308" s="10"/>
    </row>
    <row r="309" spans="1:15" x14ac:dyDescent="0.3">
      <c r="A309">
        <v>85</v>
      </c>
      <c r="B309">
        <v>3</v>
      </c>
      <c r="C309">
        <v>100</v>
      </c>
      <c r="D309" s="1">
        <v>-1.6443930786437799E-2</v>
      </c>
      <c r="E309" s="1">
        <v>-0.13614508508645401</v>
      </c>
      <c r="F309" s="2">
        <v>-0.120782404858726</v>
      </c>
      <c r="I309" s="7">
        <v>85</v>
      </c>
      <c r="J309" s="7">
        <v>3</v>
      </c>
      <c r="K309" s="7">
        <v>100</v>
      </c>
      <c r="L309" s="8">
        <v>3.03428919910095E-3</v>
      </c>
      <c r="M309" s="8">
        <v>-7.8607021948343403E-2</v>
      </c>
      <c r="N309" s="11">
        <v>3.8600739779900799E-2</v>
      </c>
      <c r="O309" s="12"/>
    </row>
    <row r="310" spans="1:15" x14ac:dyDescent="0.3">
      <c r="A310">
        <v>85</v>
      </c>
      <c r="B310">
        <v>3</v>
      </c>
      <c r="C310">
        <v>125</v>
      </c>
      <c r="D310" s="1">
        <v>-1.48017545942466E-2</v>
      </c>
      <c r="E310" s="1">
        <v>-9.2541999999999999E-2</v>
      </c>
      <c r="F310" s="2">
        <v>-0.15994634430038901</v>
      </c>
      <c r="I310" s="5">
        <v>85</v>
      </c>
      <c r="J310" s="5">
        <v>3</v>
      </c>
      <c r="K310" s="5">
        <v>125</v>
      </c>
      <c r="L310" s="6">
        <v>2.0359304414109401E-4</v>
      </c>
      <c r="M310" s="6">
        <v>-7.9348185401814098E-2</v>
      </c>
      <c r="N310" s="13">
        <v>2.56581852641131E-3</v>
      </c>
      <c r="O310" s="10"/>
    </row>
    <row r="311" spans="1:15" x14ac:dyDescent="0.3">
      <c r="A311">
        <v>85</v>
      </c>
      <c r="B311">
        <v>3</v>
      </c>
      <c r="C311">
        <v>150</v>
      </c>
      <c r="D311" s="1">
        <v>-1.2986928711454101E-2</v>
      </c>
      <c r="E311" s="1">
        <v>-0.110225404366147</v>
      </c>
      <c r="F311" s="2">
        <v>-0.117821556528965</v>
      </c>
      <c r="I311" s="7">
        <v>85</v>
      </c>
      <c r="J311" s="7">
        <v>3</v>
      </c>
      <c r="K311" s="7">
        <v>150</v>
      </c>
      <c r="L311" s="8">
        <v>-3.0081197676585501E-3</v>
      </c>
      <c r="M311" s="8">
        <v>-7.6938765479685894E-2</v>
      </c>
      <c r="N311" s="11">
        <v>-3.9097582979191199E-2</v>
      </c>
      <c r="O311" s="12"/>
    </row>
    <row r="312" spans="1:15" x14ac:dyDescent="0.3">
      <c r="A312">
        <v>85</v>
      </c>
      <c r="B312">
        <v>3</v>
      </c>
      <c r="C312">
        <v>175</v>
      </c>
      <c r="D312" s="1">
        <v>-1.9669577178485199E-2</v>
      </c>
      <c r="E312" s="1">
        <v>-9.7524947754492206E-2</v>
      </c>
      <c r="F312" s="2">
        <v>-0.20168764640613901</v>
      </c>
      <c r="I312" s="5">
        <v>85</v>
      </c>
      <c r="J312" s="5">
        <v>3</v>
      </c>
      <c r="K312" s="5">
        <v>175</v>
      </c>
      <c r="L312" s="6">
        <v>1.09161670470164E-2</v>
      </c>
      <c r="M312" s="6">
        <v>-5.9481255929921997E-2</v>
      </c>
      <c r="N312" s="13">
        <v>0.183522806913784</v>
      </c>
      <c r="O312" s="10"/>
    </row>
    <row r="313" spans="1:15" x14ac:dyDescent="0.3">
      <c r="A313">
        <v>85</v>
      </c>
      <c r="B313">
        <v>3</v>
      </c>
      <c r="C313">
        <v>200</v>
      </c>
      <c r="D313" s="1">
        <v>-2.1829385058200999E-2</v>
      </c>
      <c r="E313" s="1">
        <v>-0.103489798105277</v>
      </c>
      <c r="F313" s="2">
        <v>-0.21093272436375399</v>
      </c>
      <c r="I313" s="7">
        <v>85</v>
      </c>
      <c r="J313" s="7">
        <v>3</v>
      </c>
      <c r="K313" s="7">
        <v>200</v>
      </c>
      <c r="L313" s="8">
        <v>1.37398405924553E-2</v>
      </c>
      <c r="M313" s="8">
        <v>-6.5771945341973601E-2</v>
      </c>
      <c r="N313" s="11">
        <v>0.20890123472882899</v>
      </c>
      <c r="O313" s="12"/>
    </row>
    <row r="314" spans="1:15" x14ac:dyDescent="0.3">
      <c r="A314">
        <v>90</v>
      </c>
      <c r="B314">
        <v>0</v>
      </c>
      <c r="C314">
        <v>100</v>
      </c>
      <c r="D314" s="1">
        <v>4.9082416266012702E-2</v>
      </c>
      <c r="E314" s="1">
        <v>-7.1304735597557498E-2</v>
      </c>
      <c r="F314" s="2">
        <v>0.68834721641817498</v>
      </c>
      <c r="I314" s="5">
        <v>90</v>
      </c>
      <c r="J314" s="5">
        <v>0</v>
      </c>
      <c r="K314" s="5">
        <v>100</v>
      </c>
      <c r="L314" s="6">
        <v>5.3352983775260203E-2</v>
      </c>
      <c r="M314" s="6">
        <v>-2.9438763603593401E-2</v>
      </c>
      <c r="N314" s="13">
        <v>1.81233779018992</v>
      </c>
      <c r="O314" s="10"/>
    </row>
    <row r="315" spans="1:15" x14ac:dyDescent="0.3">
      <c r="A315">
        <v>90</v>
      </c>
      <c r="B315">
        <v>0</v>
      </c>
      <c r="C315">
        <v>125</v>
      </c>
      <c r="D315" s="1">
        <v>3.7944017780072101E-2</v>
      </c>
      <c r="E315" s="1">
        <v>-5.06132887880196E-2</v>
      </c>
      <c r="F315" s="2">
        <v>0.74968488886368601</v>
      </c>
      <c r="I315" s="7">
        <v>90</v>
      </c>
      <c r="J315" s="7">
        <v>0</v>
      </c>
      <c r="K315" s="7">
        <v>125</v>
      </c>
      <c r="L315" s="8">
        <v>4.25049194122624E-2</v>
      </c>
      <c r="M315" s="8">
        <v>-1.6959848094726102E-2</v>
      </c>
      <c r="N315" s="11">
        <v>2.5062087334072101</v>
      </c>
      <c r="O315" s="12"/>
    </row>
    <row r="316" spans="1:15" x14ac:dyDescent="0.3">
      <c r="A316">
        <v>90</v>
      </c>
      <c r="B316">
        <v>0</v>
      </c>
      <c r="C316">
        <v>150</v>
      </c>
      <c r="D316" s="1">
        <v>2.2492650490512502E-2</v>
      </c>
      <c r="E316" s="1">
        <v>-6.9163133808639907E-2</v>
      </c>
      <c r="F316" s="2">
        <v>0.32521155783289102</v>
      </c>
      <c r="I316" s="5">
        <v>90</v>
      </c>
      <c r="J316" s="5">
        <v>0</v>
      </c>
      <c r="K316" s="5">
        <v>150</v>
      </c>
      <c r="L316" s="6">
        <v>2.7652107870006298E-2</v>
      </c>
      <c r="M316" s="6">
        <v>-2.29659995142165E-2</v>
      </c>
      <c r="N316" s="13">
        <v>1.2040454783119201</v>
      </c>
      <c r="O316" s="10"/>
    </row>
    <row r="317" spans="1:15" x14ac:dyDescent="0.3">
      <c r="A317">
        <v>90</v>
      </c>
      <c r="B317">
        <v>0</v>
      </c>
      <c r="C317">
        <v>175</v>
      </c>
      <c r="D317" s="1">
        <v>1.8907130325547101E-2</v>
      </c>
      <c r="E317" s="1">
        <v>-5.2668616369352703E-2</v>
      </c>
      <c r="F317" s="2">
        <v>0.358982855994467</v>
      </c>
      <c r="I317" s="7">
        <v>90</v>
      </c>
      <c r="J317" s="7">
        <v>0</v>
      </c>
      <c r="K317" s="7">
        <v>175</v>
      </c>
      <c r="L317" s="8">
        <v>2.3798907730141101E-2</v>
      </c>
      <c r="M317" s="8">
        <v>-3.7696381175808903E-2</v>
      </c>
      <c r="N317" s="11">
        <v>0.631331363590244</v>
      </c>
      <c r="O317" s="12"/>
    </row>
    <row r="318" spans="1:15" x14ac:dyDescent="0.3">
      <c r="A318">
        <v>90</v>
      </c>
      <c r="B318">
        <v>0</v>
      </c>
      <c r="C318">
        <v>200</v>
      </c>
      <c r="D318" s="1">
        <v>1.14510954357481E-2</v>
      </c>
      <c r="E318" s="1">
        <v>-6.2204913125922599E-2</v>
      </c>
      <c r="F318" s="2">
        <v>0.184086671941289</v>
      </c>
      <c r="I318" s="5">
        <v>90</v>
      </c>
      <c r="J318" s="5">
        <v>0</v>
      </c>
      <c r="K318" s="5">
        <v>200</v>
      </c>
      <c r="L318" s="6">
        <v>2.4902138053112099E-2</v>
      </c>
      <c r="M318" s="6">
        <v>-5.03026528918918E-2</v>
      </c>
      <c r="N318" s="13">
        <v>0.49504621767425799</v>
      </c>
      <c r="O318" s="10"/>
    </row>
    <row r="319" spans="1:15" x14ac:dyDescent="0.3">
      <c r="A319">
        <v>90</v>
      </c>
      <c r="B319">
        <v>1</v>
      </c>
      <c r="C319">
        <v>100</v>
      </c>
      <c r="D319" s="1">
        <v>3.92206460734758E-2</v>
      </c>
      <c r="E319" s="1">
        <v>-6.1585435568207697E-2</v>
      </c>
      <c r="F319" s="2">
        <v>0.63684937374580697</v>
      </c>
      <c r="I319" s="7">
        <v>90</v>
      </c>
      <c r="J319" s="7">
        <v>1</v>
      </c>
      <c r="K319" s="7">
        <v>100</v>
      </c>
      <c r="L319" s="8">
        <v>2.3761356951721099E-2</v>
      </c>
      <c r="M319" s="8">
        <v>-7.4558651057455905E-2</v>
      </c>
      <c r="N319" s="11">
        <v>0.318693493172378</v>
      </c>
      <c r="O319" s="12"/>
    </row>
    <row r="320" spans="1:15" x14ac:dyDescent="0.3">
      <c r="A320">
        <v>90</v>
      </c>
      <c r="B320">
        <v>1</v>
      </c>
      <c r="C320">
        <v>125</v>
      </c>
      <c r="D320" s="1">
        <v>1.9547737959158099E-2</v>
      </c>
      <c r="E320" s="1">
        <v>-6.0519491635512797E-2</v>
      </c>
      <c r="F320" s="2">
        <v>0.32299904428951798</v>
      </c>
      <c r="I320" s="5">
        <v>90</v>
      </c>
      <c r="J320" s="5">
        <v>1</v>
      </c>
      <c r="K320" s="5">
        <v>125</v>
      </c>
      <c r="L320" s="6">
        <v>3.0866518835731601E-2</v>
      </c>
      <c r="M320" s="6">
        <v>-5.8209581904355601E-2</v>
      </c>
      <c r="N320" s="13">
        <v>0.53026525575202499</v>
      </c>
      <c r="O320" s="10"/>
    </row>
    <row r="321" spans="1:15" x14ac:dyDescent="0.3">
      <c r="A321">
        <v>90</v>
      </c>
      <c r="B321">
        <v>1</v>
      </c>
      <c r="C321">
        <v>150</v>
      </c>
      <c r="D321" s="1">
        <v>2.1308670410607598E-2</v>
      </c>
      <c r="E321" s="1">
        <v>-6.6164669503599602E-2</v>
      </c>
      <c r="F321" s="2">
        <v>0.322055117489076</v>
      </c>
      <c r="I321" s="7">
        <v>90</v>
      </c>
      <c r="J321" s="7">
        <v>1</v>
      </c>
      <c r="K321" s="7">
        <v>150</v>
      </c>
      <c r="L321" s="8">
        <v>1.5128743532728001E-2</v>
      </c>
      <c r="M321" s="8">
        <v>-6.5073280801782402E-2</v>
      </c>
      <c r="N321" s="11">
        <v>0.23248779447299101</v>
      </c>
      <c r="O321" s="12"/>
    </row>
    <row r="322" spans="1:15" x14ac:dyDescent="0.3">
      <c r="A322">
        <v>90</v>
      </c>
      <c r="B322">
        <v>1</v>
      </c>
      <c r="C322">
        <v>175</v>
      </c>
      <c r="D322" s="1">
        <v>4.1984856808625704E-3</v>
      </c>
      <c r="E322" s="1">
        <v>-6.2400569709225299E-2</v>
      </c>
      <c r="F322" s="2">
        <v>6.7282810083733394E-2</v>
      </c>
      <c r="I322" s="5">
        <v>90</v>
      </c>
      <c r="J322" s="5">
        <v>1</v>
      </c>
      <c r="K322" s="5">
        <v>175</v>
      </c>
      <c r="L322" s="6">
        <v>2.61540844480984E-2</v>
      </c>
      <c r="M322" s="6">
        <v>-5.6749881370652802E-2</v>
      </c>
      <c r="N322" s="13">
        <v>0.46086588758269298</v>
      </c>
      <c r="O322" s="10"/>
    </row>
    <row r="323" spans="1:15" x14ac:dyDescent="0.3">
      <c r="A323">
        <v>90</v>
      </c>
      <c r="B323">
        <v>1</v>
      </c>
      <c r="C323">
        <v>200</v>
      </c>
      <c r="D323" s="1">
        <v>-9.5305152211641493E-3</v>
      </c>
      <c r="E323" s="1">
        <v>-9.9291589445061695E-2</v>
      </c>
      <c r="F323" s="2">
        <v>-9.5985120939547405E-2</v>
      </c>
      <c r="I323" s="7">
        <v>90</v>
      </c>
      <c r="J323" s="7">
        <v>1</v>
      </c>
      <c r="K323" s="7">
        <v>200</v>
      </c>
      <c r="L323" s="8">
        <v>3.39865067353409E-4</v>
      </c>
      <c r="M323" s="8">
        <v>-7.3243184158060595E-2</v>
      </c>
      <c r="N323" s="11">
        <v>4.6402279100806404E-3</v>
      </c>
      <c r="O323" s="12"/>
    </row>
    <row r="324" spans="1:15" x14ac:dyDescent="0.3">
      <c r="A324">
        <v>90</v>
      </c>
      <c r="B324">
        <v>2</v>
      </c>
      <c r="C324">
        <v>100</v>
      </c>
      <c r="D324" s="1">
        <v>-1.54262348806515E-2</v>
      </c>
      <c r="E324" s="1">
        <v>-0.119424342556522</v>
      </c>
      <c r="F324" s="2">
        <v>-0.12917161233984101</v>
      </c>
      <c r="I324" s="5">
        <v>90</v>
      </c>
      <c r="J324" s="5">
        <v>2</v>
      </c>
      <c r="K324" s="5">
        <v>100</v>
      </c>
      <c r="L324" s="6">
        <v>2.5430834564488799E-2</v>
      </c>
      <c r="M324" s="6">
        <v>-8.8354450248083694E-2</v>
      </c>
      <c r="N324" s="13">
        <v>0.28782743249585602</v>
      </c>
      <c r="O324" s="10"/>
    </row>
    <row r="325" spans="1:15" x14ac:dyDescent="0.3">
      <c r="A325">
        <v>90</v>
      </c>
      <c r="B325">
        <v>2</v>
      </c>
      <c r="C325">
        <v>125</v>
      </c>
      <c r="D325" s="1">
        <v>-2.5197361341677799E-2</v>
      </c>
      <c r="E325" s="1">
        <v>-0.142738107538597</v>
      </c>
      <c r="F325" s="2">
        <v>-0.176528621376489</v>
      </c>
      <c r="I325" s="7">
        <v>90</v>
      </c>
      <c r="J325" s="7">
        <v>2</v>
      </c>
      <c r="K325" s="7">
        <v>125</v>
      </c>
      <c r="L325" s="8">
        <v>2.33146501780125E-2</v>
      </c>
      <c r="M325" s="8">
        <v>-0.121639868693058</v>
      </c>
      <c r="N325" s="11">
        <v>0.19166947834220099</v>
      </c>
      <c r="O325" s="12"/>
    </row>
    <row r="326" spans="1:15" x14ac:dyDescent="0.3">
      <c r="A326">
        <v>90</v>
      </c>
      <c r="B326">
        <v>2</v>
      </c>
      <c r="C326">
        <v>150</v>
      </c>
      <c r="D326" s="1">
        <v>-2.0154236083498901E-2</v>
      </c>
      <c r="E326" s="1">
        <v>-0.12063596787370599</v>
      </c>
      <c r="F326" s="2">
        <v>-0.16706655932497999</v>
      </c>
      <c r="I326" s="5">
        <v>90</v>
      </c>
      <c r="J326" s="5">
        <v>2</v>
      </c>
      <c r="K326" s="5">
        <v>150</v>
      </c>
      <c r="L326" s="6">
        <v>2.5013866697389201E-2</v>
      </c>
      <c r="M326" s="6">
        <v>-0.156199439064693</v>
      </c>
      <c r="N326" s="13">
        <v>0.160140566747036</v>
      </c>
      <c r="O326" s="10"/>
    </row>
    <row r="327" spans="1:15" x14ac:dyDescent="0.3">
      <c r="A327">
        <v>90</v>
      </c>
      <c r="B327">
        <v>2</v>
      </c>
      <c r="C327">
        <v>175</v>
      </c>
      <c r="D327" s="1">
        <v>-1.5255239017493699E-2</v>
      </c>
      <c r="E327" s="1">
        <v>-9.5810702451261498E-2</v>
      </c>
      <c r="F327" s="2">
        <v>-0.159222702967385</v>
      </c>
      <c r="I327" s="7">
        <v>90</v>
      </c>
      <c r="J327" s="7">
        <v>2</v>
      </c>
      <c r="K327" s="7">
        <v>175</v>
      </c>
      <c r="L327" s="8">
        <v>1.57926988347484E-2</v>
      </c>
      <c r="M327" s="8">
        <v>-0.20971559634630099</v>
      </c>
      <c r="N327" s="11">
        <v>7.5305314005688601E-2</v>
      </c>
      <c r="O327" s="12"/>
    </row>
    <row r="328" spans="1:15" x14ac:dyDescent="0.3">
      <c r="A328">
        <v>90</v>
      </c>
      <c r="B328">
        <v>2</v>
      </c>
      <c r="C328">
        <v>200</v>
      </c>
      <c r="D328" s="1">
        <v>-1.40905336339217E-2</v>
      </c>
      <c r="E328" s="1">
        <v>-0.109655284308332</v>
      </c>
      <c r="F328" s="2">
        <v>-0.12849844604206601</v>
      </c>
      <c r="I328" s="5">
        <v>90</v>
      </c>
      <c r="J328" s="5">
        <v>2</v>
      </c>
      <c r="K328" s="5">
        <v>200</v>
      </c>
      <c r="L328" s="6">
        <v>2.9639737642060199E-2</v>
      </c>
      <c r="M328" s="6">
        <v>-0.23708032082104399</v>
      </c>
      <c r="N328" s="13">
        <v>0.12501981412634</v>
      </c>
      <c r="O328" s="10"/>
    </row>
    <row r="329" spans="1:15" x14ac:dyDescent="0.3">
      <c r="A329">
        <v>90</v>
      </c>
      <c r="B329">
        <v>3</v>
      </c>
      <c r="C329">
        <v>100</v>
      </c>
      <c r="D329" s="1">
        <v>4.0086880443494701E-3</v>
      </c>
      <c r="E329" s="1">
        <v>-7.2383895554008995E-2</v>
      </c>
      <c r="F329" s="2">
        <v>5.5380938172337003E-2</v>
      </c>
      <c r="I329" s="7">
        <v>90</v>
      </c>
      <c r="J329" s="7">
        <v>3</v>
      </c>
      <c r="K329" s="7">
        <v>100</v>
      </c>
      <c r="L329" s="8">
        <v>1.42505658375555E-2</v>
      </c>
      <c r="M329" s="8">
        <v>-3.6345488521489701E-2</v>
      </c>
      <c r="N329" s="11">
        <v>0.39208623730919701</v>
      </c>
      <c r="O329" s="12"/>
    </row>
    <row r="330" spans="1:15" x14ac:dyDescent="0.3">
      <c r="A330">
        <v>90</v>
      </c>
      <c r="B330">
        <v>3</v>
      </c>
      <c r="C330">
        <v>125</v>
      </c>
      <c r="D330" s="1">
        <v>1.1644463053081099E-3</v>
      </c>
      <c r="E330" s="1">
        <v>-8.4186899724858294E-2</v>
      </c>
      <c r="F330" s="2">
        <v>1.3831680571606501E-2</v>
      </c>
      <c r="I330" s="5">
        <v>90</v>
      </c>
      <c r="J330" s="5">
        <v>3</v>
      </c>
      <c r="K330" s="5">
        <v>125</v>
      </c>
      <c r="L330" s="6">
        <v>7.9664638714083795E-3</v>
      </c>
      <c r="M330" s="6">
        <v>-4.49759930823668E-2</v>
      </c>
      <c r="N330" s="13">
        <v>0.177127025451533</v>
      </c>
      <c r="O330" s="10"/>
    </row>
    <row r="331" spans="1:15" x14ac:dyDescent="0.3">
      <c r="A331">
        <v>90</v>
      </c>
      <c r="B331">
        <v>3</v>
      </c>
      <c r="C331">
        <v>150</v>
      </c>
      <c r="D331" s="1">
        <v>-1.1988336314989899E-2</v>
      </c>
      <c r="E331" s="1">
        <v>-6.9747070842511805E-2</v>
      </c>
      <c r="F331" s="2">
        <v>-0.17188300770450299</v>
      </c>
      <c r="I331" s="7">
        <v>90</v>
      </c>
      <c r="J331" s="7">
        <v>3</v>
      </c>
      <c r="K331" s="7">
        <v>150</v>
      </c>
      <c r="L331" s="8">
        <v>1.0736604718957E-2</v>
      </c>
      <c r="M331" s="8">
        <v>-4.1585971469694998E-2</v>
      </c>
      <c r="N331" s="11">
        <v>0.25817852365865901</v>
      </c>
      <c r="O331" s="12"/>
    </row>
    <row r="332" spans="1:15" x14ac:dyDescent="0.3">
      <c r="A332">
        <v>90</v>
      </c>
      <c r="B332">
        <v>3</v>
      </c>
      <c r="C332">
        <v>175</v>
      </c>
      <c r="D332" s="1">
        <v>-2.0555590853741298E-2</v>
      </c>
      <c r="E332" s="1">
        <v>-0.101364885990402</v>
      </c>
      <c r="F332" s="2">
        <v>-0.20278808241038801</v>
      </c>
      <c r="I332" s="5">
        <v>90</v>
      </c>
      <c r="J332" s="5">
        <v>3</v>
      </c>
      <c r="K332" s="5">
        <v>175</v>
      </c>
      <c r="L332" s="6">
        <v>2.98943361097906E-3</v>
      </c>
      <c r="M332" s="6">
        <v>-4.4039230348873998E-2</v>
      </c>
      <c r="N332" s="13">
        <v>6.7881150222133493E-2</v>
      </c>
      <c r="O332" s="10"/>
    </row>
    <row r="333" spans="1:15" x14ac:dyDescent="0.3">
      <c r="A333">
        <v>90</v>
      </c>
      <c r="B333">
        <v>3</v>
      </c>
      <c r="C333">
        <v>200</v>
      </c>
      <c r="D333" s="1">
        <v>-1.3847447401664799E-2</v>
      </c>
      <c r="E333" s="1">
        <v>-6.6506133521352206E-2</v>
      </c>
      <c r="F333" s="2">
        <v>-0.208213087552579</v>
      </c>
      <c r="I333" s="7">
        <v>90</v>
      </c>
      <c r="J333" s="7">
        <v>3</v>
      </c>
      <c r="K333" s="7">
        <v>200</v>
      </c>
      <c r="L333" s="8">
        <v>1.2325284544631601E-2</v>
      </c>
      <c r="M333" s="8">
        <v>-3.6886430252239498E-2</v>
      </c>
      <c r="N333" s="11">
        <v>0.33414142979811001</v>
      </c>
      <c r="O333" s="12"/>
    </row>
    <row r="334" spans="1:15" x14ac:dyDescent="0.3">
      <c r="A334">
        <v>95</v>
      </c>
      <c r="B334">
        <v>0</v>
      </c>
      <c r="C334">
        <v>100</v>
      </c>
      <c r="D334" s="1">
        <v>5.2644896047030598E-2</v>
      </c>
      <c r="E334" s="1">
        <v>-3.9234027074076902E-2</v>
      </c>
      <c r="F334" s="2">
        <v>1.3418172941470601</v>
      </c>
      <c r="I334" s="5">
        <v>95</v>
      </c>
      <c r="J334" s="5">
        <v>0</v>
      </c>
      <c r="K334" s="5">
        <v>100</v>
      </c>
      <c r="L334" s="6">
        <v>4.0263690564410801E-2</v>
      </c>
      <c r="M334" s="6">
        <v>-3.0594116377760199E-2</v>
      </c>
      <c r="N334" s="13">
        <v>1.3160599269237101</v>
      </c>
      <c r="O334" s="10"/>
    </row>
    <row r="335" spans="1:15" x14ac:dyDescent="0.3">
      <c r="A335">
        <v>95</v>
      </c>
      <c r="B335">
        <v>0</v>
      </c>
      <c r="C335">
        <v>125</v>
      </c>
      <c r="D335" s="1">
        <v>2.1571325260043E-2</v>
      </c>
      <c r="E335" s="1">
        <v>-4.23386879848505E-2</v>
      </c>
      <c r="F335" s="2">
        <v>0.50949441956636898</v>
      </c>
      <c r="I335" s="7">
        <v>95</v>
      </c>
      <c r="J335" s="7">
        <v>0</v>
      </c>
      <c r="K335" s="7">
        <v>125</v>
      </c>
      <c r="L335" s="8">
        <v>3.0601757304905702E-2</v>
      </c>
      <c r="M335" s="8">
        <v>-3.22298508768094E-2</v>
      </c>
      <c r="N335" s="11">
        <v>0.94948491762724496</v>
      </c>
      <c r="O335" s="12"/>
    </row>
    <row r="336" spans="1:15" x14ac:dyDescent="0.3">
      <c r="A336">
        <v>95</v>
      </c>
      <c r="B336">
        <v>0</v>
      </c>
      <c r="C336">
        <v>150</v>
      </c>
      <c r="D336" s="1">
        <v>2.10082944985624E-2</v>
      </c>
      <c r="E336" s="1">
        <v>-3.06487460765885E-2</v>
      </c>
      <c r="F336" s="2">
        <v>0.68545363800739501</v>
      </c>
      <c r="I336" s="5">
        <v>95</v>
      </c>
      <c r="J336" s="5">
        <v>0</v>
      </c>
      <c r="K336" s="5">
        <v>150</v>
      </c>
      <c r="L336" s="6">
        <v>1.78656871692674E-2</v>
      </c>
      <c r="M336" s="6">
        <v>-3.2881051569044001E-2</v>
      </c>
      <c r="N336" s="13">
        <v>0.54334293815855805</v>
      </c>
      <c r="O336" s="10"/>
    </row>
    <row r="337" spans="1:15" x14ac:dyDescent="0.3">
      <c r="A337">
        <v>95</v>
      </c>
      <c r="B337">
        <v>0</v>
      </c>
      <c r="C337">
        <v>175</v>
      </c>
      <c r="D337" s="1">
        <v>8.4909249829811205E-3</v>
      </c>
      <c r="E337" s="1">
        <v>-3.6820817221908303E-2</v>
      </c>
      <c r="F337" s="2">
        <v>0.23060120941392401</v>
      </c>
      <c r="I337" s="7">
        <v>95</v>
      </c>
      <c r="J337" s="7">
        <v>0</v>
      </c>
      <c r="K337" s="7">
        <v>175</v>
      </c>
      <c r="L337" s="8">
        <v>1.1345202734822099E-2</v>
      </c>
      <c r="M337" s="8">
        <v>-3.3664432902377098E-2</v>
      </c>
      <c r="N337" s="11">
        <v>0.33700858017486401</v>
      </c>
      <c r="O337" s="12"/>
    </row>
    <row r="338" spans="1:15" x14ac:dyDescent="0.3">
      <c r="A338">
        <v>95</v>
      </c>
      <c r="B338">
        <v>0</v>
      </c>
      <c r="C338">
        <v>200</v>
      </c>
      <c r="D338" s="1">
        <v>-5.4871506286776497E-5</v>
      </c>
      <c r="E338" s="1">
        <v>-4.9716622098912998E-2</v>
      </c>
      <c r="F338" s="2">
        <v>-1.1036853263604201E-3</v>
      </c>
      <c r="I338" s="5">
        <v>95</v>
      </c>
      <c r="J338" s="5">
        <v>0</v>
      </c>
      <c r="K338" s="5">
        <v>200</v>
      </c>
      <c r="L338" s="6">
        <v>9.34925622562526E-3</v>
      </c>
      <c r="M338" s="6">
        <v>-3.4054728559035997E-2</v>
      </c>
      <c r="N338" s="13">
        <v>0.27453621336072997</v>
      </c>
      <c r="O338" s="10"/>
    </row>
    <row r="339" spans="1:15" x14ac:dyDescent="0.3">
      <c r="A339">
        <v>95</v>
      </c>
      <c r="B339">
        <v>1</v>
      </c>
      <c r="C339">
        <v>100</v>
      </c>
      <c r="D339" s="1">
        <v>2.3750032256744401E-2</v>
      </c>
      <c r="E339" s="1">
        <v>-5.2296961333580701E-2</v>
      </c>
      <c r="F339" s="2">
        <v>0.45413790115362002</v>
      </c>
      <c r="I339" s="7">
        <v>95</v>
      </c>
      <c r="J339" s="7">
        <v>1</v>
      </c>
      <c r="K339" s="7">
        <v>100</v>
      </c>
      <c r="L339" s="8">
        <v>3.1478475739267403E-2</v>
      </c>
      <c r="M339" s="8">
        <v>-5.5054338113271699E-2</v>
      </c>
      <c r="N339" s="11">
        <v>0.57177103236627702</v>
      </c>
      <c r="O339" s="12"/>
    </row>
    <row r="340" spans="1:15" x14ac:dyDescent="0.3">
      <c r="A340">
        <v>95</v>
      </c>
      <c r="B340">
        <v>1</v>
      </c>
      <c r="C340">
        <v>125</v>
      </c>
      <c r="D340" s="1">
        <v>2.8824038720845501E-2</v>
      </c>
      <c r="E340" s="1">
        <v>-5.8662920385154298E-2</v>
      </c>
      <c r="F340" s="2">
        <v>0.49135021801846601</v>
      </c>
      <c r="I340" s="5">
        <v>95</v>
      </c>
      <c r="J340" s="5">
        <v>1</v>
      </c>
      <c r="K340" s="5">
        <v>125</v>
      </c>
      <c r="L340" s="6">
        <v>1.5909850355850401E-2</v>
      </c>
      <c r="M340" s="6">
        <v>-6.0241589220643398E-2</v>
      </c>
      <c r="N340" s="13">
        <v>0.264100774260425</v>
      </c>
      <c r="O340" s="10"/>
    </row>
    <row r="341" spans="1:15" x14ac:dyDescent="0.3">
      <c r="A341">
        <v>95</v>
      </c>
      <c r="B341">
        <v>1</v>
      </c>
      <c r="C341">
        <v>150</v>
      </c>
      <c r="D341" s="1">
        <v>1.9764630372441E-2</v>
      </c>
      <c r="E341" s="1">
        <v>-3.6785235203871398E-2</v>
      </c>
      <c r="F341" s="2">
        <v>0.53729792029060996</v>
      </c>
      <c r="I341" s="7">
        <v>95</v>
      </c>
      <c r="J341" s="7">
        <v>1</v>
      </c>
      <c r="K341" s="7">
        <v>150</v>
      </c>
      <c r="L341" s="8">
        <v>1.98875033292421E-2</v>
      </c>
      <c r="M341" s="8">
        <v>-3.3119905932304801E-2</v>
      </c>
      <c r="N341" s="11">
        <v>0.60046980114892201</v>
      </c>
      <c r="O341" s="12"/>
    </row>
    <row r="342" spans="1:15" x14ac:dyDescent="0.3">
      <c r="A342">
        <v>95</v>
      </c>
      <c r="B342">
        <v>1</v>
      </c>
      <c r="C342">
        <v>175</v>
      </c>
      <c r="D342" s="1">
        <v>-2.84134848138233E-4</v>
      </c>
      <c r="E342" s="1">
        <v>-5.1524217746409098E-2</v>
      </c>
      <c r="F342" s="2">
        <v>-5.5145882958705502E-3</v>
      </c>
      <c r="I342" s="5">
        <v>95</v>
      </c>
      <c r="J342" s="5">
        <v>1</v>
      </c>
      <c r="K342" s="5">
        <v>175</v>
      </c>
      <c r="L342" s="6">
        <v>1.8716989730308501E-2</v>
      </c>
      <c r="M342" s="6">
        <v>-3.3141795101333402E-2</v>
      </c>
      <c r="N342" s="13">
        <v>0.56475485630998501</v>
      </c>
      <c r="O342" s="10"/>
    </row>
    <row r="343" spans="1:15" x14ac:dyDescent="0.3">
      <c r="A343">
        <v>95</v>
      </c>
      <c r="B343">
        <v>1</v>
      </c>
      <c r="C343">
        <v>200</v>
      </c>
      <c r="D343" s="1">
        <v>-1.41669294210457E-2</v>
      </c>
      <c r="E343" s="1">
        <v>-8.5896921310002997E-2</v>
      </c>
      <c r="F343" s="2">
        <v>-0.164929420111776</v>
      </c>
      <c r="I343" s="7">
        <v>95</v>
      </c>
      <c r="J343" s="7">
        <v>1</v>
      </c>
      <c r="K343" s="7">
        <v>200</v>
      </c>
      <c r="L343" s="8">
        <v>2.2646046580902E-2</v>
      </c>
      <c r="M343" s="8">
        <v>-3.3299307995015903E-2</v>
      </c>
      <c r="N343" s="11">
        <v>0.68007559148951602</v>
      </c>
      <c r="O343" s="12"/>
    </row>
    <row r="344" spans="1:15" x14ac:dyDescent="0.3">
      <c r="A344">
        <v>95</v>
      </c>
      <c r="B344">
        <v>2</v>
      </c>
      <c r="C344">
        <v>100</v>
      </c>
      <c r="D344" s="1">
        <v>-2.2948471479339701E-2</v>
      </c>
      <c r="E344" s="1">
        <v>-0.126975429556756</v>
      </c>
      <c r="F344" s="2">
        <v>-0.180731591611446</v>
      </c>
      <c r="I344" s="5">
        <v>95</v>
      </c>
      <c r="J344" s="5">
        <v>2</v>
      </c>
      <c r="K344" s="5">
        <v>100</v>
      </c>
      <c r="L344" s="6">
        <v>1.9384355053702501E-3</v>
      </c>
      <c r="M344" s="6">
        <v>-9.7396819902975607E-2</v>
      </c>
      <c r="N344" s="13">
        <v>1.99024517155824E-2</v>
      </c>
      <c r="O344" s="10"/>
    </row>
    <row r="345" spans="1:15" x14ac:dyDescent="0.3">
      <c r="A345">
        <v>95</v>
      </c>
      <c r="B345">
        <v>2</v>
      </c>
      <c r="C345">
        <v>125</v>
      </c>
      <c r="D345" s="1">
        <v>-9.7168703163313906E-3</v>
      </c>
      <c r="E345" s="1">
        <v>-7.1411130901885403E-2</v>
      </c>
      <c r="F345" s="2">
        <v>-0.13606940813865201</v>
      </c>
      <c r="I345" s="7">
        <v>95</v>
      </c>
      <c r="J345" s="7">
        <v>2</v>
      </c>
      <c r="K345" s="7">
        <v>125</v>
      </c>
      <c r="L345" s="8">
        <v>5.0828493457890202E-3</v>
      </c>
      <c r="M345" s="8">
        <v>-0.209261326908385</v>
      </c>
      <c r="N345" s="11">
        <v>2.4289482537852201E-2</v>
      </c>
      <c r="O345" s="12"/>
    </row>
    <row r="346" spans="1:15" x14ac:dyDescent="0.3">
      <c r="A346">
        <v>95</v>
      </c>
      <c r="B346">
        <v>2</v>
      </c>
      <c r="C346">
        <v>150</v>
      </c>
      <c r="D346" s="1">
        <v>-3.6064657572730998E-3</v>
      </c>
      <c r="E346" s="1">
        <v>-5.4613916820397998E-2</v>
      </c>
      <c r="F346" s="2">
        <v>-6.6035654778858602E-2</v>
      </c>
      <c r="I346" s="5">
        <v>95</v>
      </c>
      <c r="J346" s="5">
        <v>2</v>
      </c>
      <c r="K346" s="5">
        <v>150</v>
      </c>
      <c r="L346" s="6">
        <v>1.17100056207312E-3</v>
      </c>
      <c r="M346" s="6">
        <v>-0.241106468599603</v>
      </c>
      <c r="N346" s="13">
        <v>4.8567778744160002E-3</v>
      </c>
      <c r="O346" s="10"/>
    </row>
    <row r="347" spans="1:15" x14ac:dyDescent="0.3">
      <c r="A347">
        <v>95</v>
      </c>
      <c r="B347">
        <v>2</v>
      </c>
      <c r="C347">
        <v>175</v>
      </c>
      <c r="D347" s="1">
        <v>-7.8860448932896905E-3</v>
      </c>
      <c r="E347" s="1">
        <v>-6.84186233099605E-2</v>
      </c>
      <c r="F347" s="2">
        <v>-0.11526167162942</v>
      </c>
      <c r="I347" s="7">
        <v>95</v>
      </c>
      <c r="J347" s="7">
        <v>2</v>
      </c>
      <c r="K347" s="7">
        <v>175</v>
      </c>
      <c r="L347" s="8">
        <v>2.21246944354727E-3</v>
      </c>
      <c r="M347" s="8">
        <v>-0.27716639399410797</v>
      </c>
      <c r="N347" s="11">
        <v>7.9824592428557502E-3</v>
      </c>
      <c r="O347" s="12"/>
    </row>
    <row r="348" spans="1:15" x14ac:dyDescent="0.3">
      <c r="A348">
        <v>95</v>
      </c>
      <c r="B348">
        <v>2</v>
      </c>
      <c r="C348">
        <v>200</v>
      </c>
      <c r="D348" s="1">
        <v>1.8980688159702001E-2</v>
      </c>
      <c r="E348" s="1">
        <v>-5.2919018402248101E-2</v>
      </c>
      <c r="F348" s="2">
        <v>0.358674229658344</v>
      </c>
      <c r="I348" s="5">
        <v>95</v>
      </c>
      <c r="J348" s="5">
        <v>2</v>
      </c>
      <c r="K348" s="5">
        <v>200</v>
      </c>
      <c r="L348" s="6">
        <v>-1.84569422956456E-3</v>
      </c>
      <c r="M348" s="6">
        <v>-0.33924725576980402</v>
      </c>
      <c r="N348" s="13">
        <v>-5.4405575820396703E-3</v>
      </c>
      <c r="O348" s="10"/>
    </row>
    <row r="349" spans="1:15" x14ac:dyDescent="0.3">
      <c r="A349">
        <v>95</v>
      </c>
      <c r="B349">
        <v>3</v>
      </c>
      <c r="C349">
        <v>100</v>
      </c>
      <c r="D349" s="1">
        <v>5.99919826411161E-3</v>
      </c>
      <c r="E349" s="1">
        <v>-7.6611733296981593E-2</v>
      </c>
      <c r="F349" s="2">
        <v>7.8306520501970706E-2</v>
      </c>
      <c r="I349" s="7">
        <v>95</v>
      </c>
      <c r="J349" s="7">
        <v>3</v>
      </c>
      <c r="K349" s="7">
        <v>100</v>
      </c>
      <c r="L349" s="8">
        <v>1.5139551867188201E-2</v>
      </c>
      <c r="M349" s="8">
        <v>-2.3576904163791702E-2</v>
      </c>
      <c r="N349" s="11">
        <v>0.64213485205741305</v>
      </c>
      <c r="O349" s="12"/>
    </row>
    <row r="350" spans="1:15" x14ac:dyDescent="0.3">
      <c r="A350">
        <v>95</v>
      </c>
      <c r="B350">
        <v>3</v>
      </c>
      <c r="C350">
        <v>125</v>
      </c>
      <c r="D350" s="1">
        <v>-6.2191139541809496E-3</v>
      </c>
      <c r="E350" s="1">
        <v>-6.9115624467912196E-2</v>
      </c>
      <c r="F350" s="2">
        <v>-8.9981303099825993E-2</v>
      </c>
      <c r="I350" s="5">
        <v>95</v>
      </c>
      <c r="J350" s="5">
        <v>3</v>
      </c>
      <c r="K350" s="5">
        <v>125</v>
      </c>
      <c r="L350" s="6">
        <v>5.4494671506766998E-3</v>
      </c>
      <c r="M350" s="6">
        <v>-2.1556220556891801E-2</v>
      </c>
      <c r="N350" s="13">
        <v>0.25280253262830998</v>
      </c>
      <c r="O350" s="10"/>
    </row>
    <row r="351" spans="1:15" x14ac:dyDescent="0.3">
      <c r="A351">
        <v>95</v>
      </c>
      <c r="B351">
        <v>3</v>
      </c>
      <c r="C351">
        <v>150</v>
      </c>
      <c r="D351" s="1">
        <v>-1.3625195879646701E-2</v>
      </c>
      <c r="E351" s="1">
        <v>-8.2631331095715604E-2</v>
      </c>
      <c r="F351" s="2">
        <v>-0.164891400138091</v>
      </c>
      <c r="I351" s="7">
        <v>95</v>
      </c>
      <c r="J351" s="7">
        <v>3</v>
      </c>
      <c r="K351" s="7">
        <v>150</v>
      </c>
      <c r="L351" s="8">
        <v>2.4319229506215801E-3</v>
      </c>
      <c r="M351" s="8">
        <v>-2.30408275506979E-2</v>
      </c>
      <c r="N351" s="11">
        <v>0.10554842031044601</v>
      </c>
      <c r="O351" s="12"/>
    </row>
    <row r="352" spans="1:15" x14ac:dyDescent="0.3">
      <c r="A352">
        <v>95</v>
      </c>
      <c r="B352">
        <v>3</v>
      </c>
      <c r="C352">
        <v>175</v>
      </c>
      <c r="D352" s="1">
        <v>-1.52746166492675E-2</v>
      </c>
      <c r="E352" s="1">
        <v>-8.0476134840401503E-2</v>
      </c>
      <c r="F352" s="2">
        <v>-0.18980305999486399</v>
      </c>
      <c r="I352" s="5">
        <v>95</v>
      </c>
      <c r="J352" s="5">
        <v>3</v>
      </c>
      <c r="K352" s="5">
        <v>175</v>
      </c>
      <c r="L352" s="6">
        <v>6.51744683966361E-3</v>
      </c>
      <c r="M352" s="6">
        <v>-3.32265428664607E-2</v>
      </c>
      <c r="N352" s="13">
        <v>0.196151819521446</v>
      </c>
      <c r="O352" s="10"/>
    </row>
    <row r="353" spans="1:15" x14ac:dyDescent="0.3">
      <c r="A353">
        <v>95</v>
      </c>
      <c r="B353">
        <v>3</v>
      </c>
      <c r="C353">
        <v>200</v>
      </c>
      <c r="D353" s="1">
        <v>-2.4910976767955999E-2</v>
      </c>
      <c r="E353" s="1">
        <v>-0.117689290383929</v>
      </c>
      <c r="F353" s="2">
        <v>-0.211667320677103</v>
      </c>
      <c r="I353" s="15">
        <v>95</v>
      </c>
      <c r="J353" s="15">
        <v>3</v>
      </c>
      <c r="K353" s="15">
        <v>200</v>
      </c>
      <c r="L353" s="16">
        <v>1.0284680541704699E-2</v>
      </c>
      <c r="M353" s="16">
        <v>-2.0726465302604E-2</v>
      </c>
      <c r="N353" s="17">
        <v>0.49621005760266401</v>
      </c>
      <c r="O353" s="12"/>
    </row>
  </sheetData>
  <mergeCells count="19">
    <mergeCell ref="EP6:ER6"/>
    <mergeCell ref="EA5:EI5"/>
    <mergeCell ref="EJ5:ER5"/>
    <mergeCell ref="EA6:EC6"/>
    <mergeCell ref="ED6:EF6"/>
    <mergeCell ref="EJ6:EL6"/>
    <mergeCell ref="EM6:EO6"/>
    <mergeCell ref="EG6:EI6"/>
    <mergeCell ref="A10:O10"/>
    <mergeCell ref="Q10:AG10"/>
    <mergeCell ref="AJ10:BA10"/>
    <mergeCell ref="AJ11:AO11"/>
    <mergeCell ref="AP11:AU11"/>
    <mergeCell ref="AV11:BA11"/>
    <mergeCell ref="Q11:U11"/>
    <mergeCell ref="W11:AA11"/>
    <mergeCell ref="AC11:AG11"/>
    <mergeCell ref="A11:F11"/>
    <mergeCell ref="I11:N11"/>
  </mergeCells>
  <pageMargins left="0.7" right="0.7" top="0.75" bottom="0.75" header="0.3" footer="0.3"/>
  <pageSetup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Tables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2022-11-22T12:37:05Z</dcterms:created>
  <dcterms:modified xsi:type="dcterms:W3CDTF">2022-11-29T09:33:05Z</dcterms:modified>
</cp:coreProperties>
</file>