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ateliao/Google 雲端硬碟/EiMBA 財務報導/"/>
    </mc:Choice>
  </mc:AlternateContent>
  <xr:revisionPtr revIDLastSave="0" documentId="13_ncr:1_{1008363F-EB97-9C47-B7B8-847FEE3826E3}" xr6:coauthVersionLast="47" xr6:coauthVersionMax="47" xr10:uidLastSave="{00000000-0000-0000-0000-000000000000}"/>
  <bookViews>
    <workbookView xWindow="240" yWindow="760" windowWidth="28700" windowHeight="17540" activeTab="8" xr2:uid="{00000000-000D-0000-FFFF-FFFF00000000}"/>
  </bookViews>
  <sheets>
    <sheet name="0_說明" sheetId="1" r:id="rId1"/>
    <sheet name="1_Step1_事件清單" sheetId="2" r:id="rId2"/>
    <sheet name="2_會計恆等式" sheetId="3" r:id="rId3"/>
    <sheet name="3_綜合損益表" sheetId="4" r:id="rId4"/>
    <sheet name="4_資產" sheetId="5" r:id="rId5"/>
    <sheet name="5_負債" sheetId="6" r:id="rId6"/>
    <sheet name="6_權益" sheetId="7" r:id="rId7"/>
    <sheet name="7_權益變動表" sheetId="8" r:id="rId8"/>
    <sheet name="7.1_資產負債表" sheetId="12" r:id="rId9"/>
    <sheet name="8_情境分析" sheetId="9" r:id="rId10"/>
    <sheet name="9_多台設備參數表" sheetId="10" r:id="rId11"/>
    <sheet name="_month_list" sheetId="11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6" i="6"/>
  <c r="B9" i="5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D32" i="3"/>
  <c r="A29" i="10"/>
  <c r="C29" i="10" s="1"/>
  <c r="A28" i="10"/>
  <c r="E28" i="10" s="1"/>
  <c r="A27" i="10"/>
  <c r="G27" i="10" s="1"/>
  <c r="A26" i="10"/>
  <c r="I26" i="10" s="1"/>
  <c r="A25" i="10"/>
  <c r="F25" i="10" s="1"/>
  <c r="A24" i="10"/>
  <c r="H24" i="10" s="1"/>
  <c r="A23" i="10"/>
  <c r="I23" i="10" s="1"/>
  <c r="A22" i="10"/>
  <c r="B22" i="10" s="1"/>
  <c r="A21" i="10"/>
  <c r="D21" i="10" s="1"/>
  <c r="A20" i="10"/>
  <c r="F20" i="10" s="1"/>
  <c r="A19" i="10"/>
  <c r="H19" i="10" s="1"/>
  <c r="A18" i="10"/>
  <c r="G18" i="10" s="1"/>
  <c r="L21" i="10" l="1"/>
  <c r="I25" i="10"/>
  <c r="G26" i="10"/>
  <c r="E27" i="10"/>
  <c r="M27" i="10" s="1"/>
  <c r="P27" i="10" s="1"/>
  <c r="C28" i="10"/>
  <c r="K28" i="10" s="1"/>
  <c r="I19" i="10"/>
  <c r="G20" i="10"/>
  <c r="E21" i="10"/>
  <c r="M21" i="10" s="1"/>
  <c r="P21" i="10" s="1"/>
  <c r="C22" i="10"/>
  <c r="K22" i="10" s="1"/>
  <c r="H20" i="10"/>
  <c r="F21" i="10"/>
  <c r="D22" i="10"/>
  <c r="B23" i="10"/>
  <c r="J23" i="10" s="1"/>
  <c r="H27" i="10"/>
  <c r="F28" i="10"/>
  <c r="D29" i="10"/>
  <c r="L29" i="10" s="1"/>
  <c r="I27" i="10"/>
  <c r="G28" i="10"/>
  <c r="E29" i="10"/>
  <c r="I24" i="10"/>
  <c r="G25" i="10"/>
  <c r="E26" i="10"/>
  <c r="M26" i="10" s="1"/>
  <c r="P26" i="10" s="1"/>
  <c r="C27" i="10"/>
  <c r="K27" i="10" s="1"/>
  <c r="H18" i="10"/>
  <c r="H31" i="10" s="1"/>
  <c r="F19" i="10"/>
  <c r="D20" i="10"/>
  <c r="B21" i="10"/>
  <c r="J21" i="10" s="1"/>
  <c r="H25" i="10"/>
  <c r="F26" i="10"/>
  <c r="D27" i="10"/>
  <c r="L27" i="10" s="1"/>
  <c r="B28" i="10"/>
  <c r="J28" i="10" s="1"/>
  <c r="I18" i="10"/>
  <c r="G19" i="10"/>
  <c r="G31" i="10" s="1"/>
  <c r="E20" i="10"/>
  <c r="C21" i="10"/>
  <c r="I20" i="10"/>
  <c r="G21" i="10"/>
  <c r="E22" i="10"/>
  <c r="M22" i="10" s="1"/>
  <c r="C23" i="10"/>
  <c r="H21" i="10"/>
  <c r="F22" i="10"/>
  <c r="J22" i="10" s="1"/>
  <c r="D23" i="10"/>
  <c r="B24" i="10"/>
  <c r="H28" i="10"/>
  <c r="F29" i="10"/>
  <c r="I28" i="10"/>
  <c r="M28" i="10" s="1"/>
  <c r="G29" i="10"/>
  <c r="K29" i="10" s="1"/>
  <c r="I21" i="10"/>
  <c r="G22" i="10"/>
  <c r="E23" i="10"/>
  <c r="M23" i="10" s="1"/>
  <c r="C24" i="10"/>
  <c r="K24" i="10" s="1"/>
  <c r="B18" i="10"/>
  <c r="H22" i="10"/>
  <c r="F23" i="10"/>
  <c r="D24" i="10"/>
  <c r="L24" i="10" s="1"/>
  <c r="B25" i="10"/>
  <c r="J25" i="10" s="1"/>
  <c r="H29" i="10"/>
  <c r="I22" i="10"/>
  <c r="G23" i="10"/>
  <c r="E24" i="10"/>
  <c r="C25" i="10"/>
  <c r="I29" i="10"/>
  <c r="D18" i="10"/>
  <c r="B19" i="10"/>
  <c r="J19" i="10" s="1"/>
  <c r="H23" i="10"/>
  <c r="F24" i="10"/>
  <c r="D25" i="10"/>
  <c r="B26" i="10"/>
  <c r="G24" i="10"/>
  <c r="E25" i="10"/>
  <c r="C26" i="10"/>
  <c r="F18" i="10"/>
  <c r="D19" i="10"/>
  <c r="L19" i="10" s="1"/>
  <c r="B20" i="10"/>
  <c r="J20" i="10" s="1"/>
  <c r="D26" i="10"/>
  <c r="L26" i="10" s="1"/>
  <c r="B27" i="10"/>
  <c r="J27" i="10" s="1"/>
  <c r="C18" i="10"/>
  <c r="E18" i="10"/>
  <c r="C19" i="10"/>
  <c r="K19" i="10" s="1"/>
  <c r="E19" i="10"/>
  <c r="M19" i="10" s="1"/>
  <c r="P19" i="10" s="1"/>
  <c r="C20" i="10"/>
  <c r="H26" i="10"/>
  <c r="F27" i="10"/>
  <c r="D28" i="10"/>
  <c r="B29" i="10"/>
  <c r="N22" i="10" l="1"/>
  <c r="E31" i="10"/>
  <c r="M18" i="10"/>
  <c r="O27" i="10"/>
  <c r="N27" i="10"/>
  <c r="F31" i="10"/>
  <c r="B31" i="10"/>
  <c r="J18" i="10"/>
  <c r="O20" i="10"/>
  <c r="N20" i="10"/>
  <c r="I31" i="10"/>
  <c r="K26" i="10"/>
  <c r="P22" i="10"/>
  <c r="O19" i="10"/>
  <c r="N19" i="10"/>
  <c r="C31" i="10"/>
  <c r="K18" i="10"/>
  <c r="K21" i="10"/>
  <c r="N21" i="10" s="1"/>
  <c r="M20" i="10"/>
  <c r="P20" i="10" s="1"/>
  <c r="K25" i="10"/>
  <c r="J29" i="10"/>
  <c r="J24" i="10"/>
  <c r="O25" i="10"/>
  <c r="N25" i="10"/>
  <c r="L20" i="10"/>
  <c r="L22" i="10"/>
  <c r="O22" i="10" s="1"/>
  <c r="D31" i="10"/>
  <c r="L18" i="10"/>
  <c r="M29" i="10"/>
  <c r="P29" i="10" s="1"/>
  <c r="M24" i="10"/>
  <c r="P24" i="10" s="1"/>
  <c r="N28" i="10"/>
  <c r="L28" i="10"/>
  <c r="P28" i="10" s="1"/>
  <c r="M25" i="10"/>
  <c r="P25" i="10" s="1"/>
  <c r="L23" i="10"/>
  <c r="P23" i="10" s="1"/>
  <c r="O23" i="10"/>
  <c r="N23" i="10"/>
  <c r="J26" i="10"/>
  <c r="K20" i="10"/>
  <c r="L25" i="10"/>
  <c r="K23" i="10"/>
  <c r="O24" i="10" l="1"/>
  <c r="N24" i="10"/>
  <c r="K31" i="10"/>
  <c r="L31" i="10"/>
  <c r="O29" i="10"/>
  <c r="N29" i="10"/>
  <c r="J31" i="10"/>
  <c r="O18" i="10"/>
  <c r="N18" i="10"/>
  <c r="N31" i="10" s="1"/>
  <c r="O28" i="10"/>
  <c r="M31" i="10"/>
  <c r="P18" i="10"/>
  <c r="P31" i="10" s="1"/>
  <c r="O21" i="10"/>
  <c r="O26" i="10"/>
  <c r="N26" i="10"/>
  <c r="O31" i="10" l="1"/>
</calcChain>
</file>

<file path=xl/sharedStrings.xml><?xml version="1.0" encoding="utf-8"?>
<sst xmlns="http://schemas.openxmlformats.org/spreadsheetml/2006/main" count="311" uniqueCount="172">
  <si>
    <t>欄位</t>
  </si>
  <si>
    <t>內容</t>
  </si>
  <si>
    <t>公司</t>
  </si>
  <si>
    <t>期間(損益&amp;權益變動)</t>
  </si>
  <si>
    <t>資產負債表日</t>
  </si>
  <si>
    <t>幣別</t>
  </si>
  <si>
    <t>備註</t>
  </si>
  <si>
    <t>健租康股份有限公司（初創）</t>
  </si>
  <si>
    <t>2018/04/01 – 2018/06/30</t>
  </si>
  <si>
    <t>2018/06/30</t>
  </si>
  <si>
    <t>NT$</t>
  </si>
  <si>
    <t>課堂演練用模擬數據</t>
  </si>
  <si>
    <t>編號</t>
  </si>
  <si>
    <t>日期</t>
  </si>
  <si>
    <t>事件</t>
  </si>
  <si>
    <t>2018/04/01</t>
  </si>
  <si>
    <t>2018/04/02</t>
  </si>
  <si>
    <t>2018/04/03</t>
  </si>
  <si>
    <t>2018/04/05</t>
  </si>
  <si>
    <t>2018/04/10</t>
  </si>
  <si>
    <t>2018/04/12</t>
  </si>
  <si>
    <t>2018/04/20</t>
  </si>
  <si>
    <t>2018/04/25</t>
  </si>
  <si>
    <t>2018/04/30</t>
  </si>
  <si>
    <t>2018/05/01</t>
  </si>
  <si>
    <t>2018/05/03</t>
  </si>
  <si>
    <t>2018/05/05</t>
  </si>
  <si>
    <t>2018/05/06</t>
  </si>
  <si>
    <t>2018/05/10</t>
  </si>
  <si>
    <t>2018/05/12</t>
  </si>
  <si>
    <t>2018/05/20</t>
  </si>
  <si>
    <t>2018/05/25</t>
  </si>
  <si>
    <t>2018/05/31</t>
  </si>
  <si>
    <t>2018/06/01</t>
  </si>
  <si>
    <t>2018/06/05</t>
  </si>
  <si>
    <t>2018/06/10</t>
  </si>
  <si>
    <t>2018/06/15</t>
  </si>
  <si>
    <t>2018/06/18</t>
  </si>
  <si>
    <t>2018/06/20</t>
  </si>
  <si>
    <t>2018/06/25</t>
  </si>
  <si>
    <t>2018/06/28</t>
  </si>
  <si>
    <t>公司成立，股東注資現金</t>
  </si>
  <si>
    <t>辦公室租約：押金二個月，支付當月租金</t>
  </si>
  <si>
    <t>購置辦公設備與筆電</t>
  </si>
  <si>
    <t>與OEM簽第一台CT採購合約，支付20%訂金</t>
  </si>
  <si>
    <t>LeaseIntel MVP開發合約，支付第1期30%</t>
  </si>
  <si>
    <t>4月薪資</t>
  </si>
  <si>
    <t>醫材展參展與行銷</t>
  </si>
  <si>
    <t>顧問案開立發票(收現50%)</t>
  </si>
  <si>
    <t>4月水電與雜支</t>
  </si>
  <si>
    <t>5月租金</t>
  </si>
  <si>
    <t>LeaseIntel開發第2期40%</t>
  </si>
  <si>
    <t>銀行撥款Long-term Debt 1200萬；支付OEM尾款14,400,000，設備達資本化條件</t>
  </si>
  <si>
    <t>運輸與安裝費(資本化)</t>
  </si>
  <si>
    <t>5月薪資</t>
  </si>
  <si>
    <t>客戶A簽5年租賃，收取保證金(負債)</t>
  </si>
  <si>
    <t>設備交機起租，5/20-5/31租金列應收</t>
  </si>
  <si>
    <t>購買維護耗材存貨(月結應付)</t>
  </si>
  <si>
    <t>5月水電與雜支</t>
  </si>
  <si>
    <t>6月租金</t>
  </si>
  <si>
    <t>6月薪資(新增1人)</t>
  </si>
  <si>
    <t>LeaseIntel尾款30%</t>
  </si>
  <si>
    <t>6月租金應收(客戶A，月結30天)</t>
  </si>
  <si>
    <t>支付前期應付(耗材)</t>
  </si>
  <si>
    <t>維護外包費(6月)</t>
  </si>
  <si>
    <t>收現5月租金應收</t>
  </si>
  <si>
    <t>支付5-6月利息(4%年利率)</t>
  </si>
  <si>
    <t>收現顧問案尾款</t>
  </si>
  <si>
    <t>6月水電與雜支</t>
  </si>
  <si>
    <t>現金</t>
  </si>
  <si>
    <t>應收帳款</t>
  </si>
  <si>
    <t>存出保證金</t>
  </si>
  <si>
    <t>辦公設備</t>
  </si>
  <si>
    <t>醫療租賃設備</t>
  </si>
  <si>
    <t>存貨(維護耗材)</t>
  </si>
  <si>
    <t>應付帳款</t>
  </si>
  <si>
    <t>客戶保證金(負債)</t>
  </si>
  <si>
    <t>長期借款</t>
  </si>
  <si>
    <t>普通股/股本</t>
  </si>
  <si>
    <t>租賃收入</t>
  </si>
  <si>
    <t>顧問收入</t>
  </si>
  <si>
    <t>房租費用</t>
  </si>
  <si>
    <t>薪資費用</t>
  </si>
  <si>
    <t>研發費用</t>
  </si>
  <si>
    <t>行銷費用</t>
  </si>
  <si>
    <t>水電雜支</t>
  </si>
  <si>
    <t>利息費用</t>
  </si>
  <si>
    <t>維護外包費(成本)</t>
  </si>
  <si>
    <t>項目</t>
  </si>
  <si>
    <t>金額(NT$)</t>
  </si>
  <si>
    <t>營業收入</t>
  </si>
  <si>
    <t xml:space="preserve">  租賃收入</t>
  </si>
  <si>
    <t xml:space="preserve">  顧問收入</t>
  </si>
  <si>
    <t>營業費用/成本</t>
  </si>
  <si>
    <t xml:space="preserve">  房租費用</t>
  </si>
  <si>
    <t xml:space="preserve">  薪資費用</t>
  </si>
  <si>
    <t xml:space="preserve">  研發費用</t>
  </si>
  <si>
    <t xml:space="preserve">  行銷費用</t>
  </si>
  <si>
    <t xml:space="preserve">  水電雜支</t>
  </si>
  <si>
    <t xml:space="preserve">  利息費用</t>
  </si>
  <si>
    <t xml:space="preserve">  維護外包費(成本)</t>
  </si>
  <si>
    <t>本期淨利</t>
  </si>
  <si>
    <t>資產科目</t>
  </si>
  <si>
    <t>負債科目</t>
  </si>
  <si>
    <t>權益科目</t>
  </si>
  <si>
    <t>保留盈餘</t>
  </si>
  <si>
    <t>期初權益</t>
  </si>
  <si>
    <t>+ 本期股東投資</t>
  </si>
  <si>
    <t>+ 本期淨利</t>
  </si>
  <si>
    <t>期末權益</t>
  </si>
  <si>
    <t>新合約開始日</t>
  </si>
  <si>
    <t>租金月費(元)</t>
  </si>
  <si>
    <t>年利率</t>
  </si>
  <si>
    <t>5月收入</t>
  </si>
  <si>
    <t>6月收入</t>
  </si>
  <si>
    <t>5-6月利息</t>
  </si>
  <si>
    <t>4-6月淨利(情境)</t>
  </si>
  <si>
    <t>4-6月淨利(與基準差異)</t>
  </si>
  <si>
    <t>4月淨利</t>
  </si>
  <si>
    <t>5月淨利(情境)</t>
  </si>
  <si>
    <t>6月淨利(情境)</t>
  </si>
  <si>
    <t>3%</t>
  </si>
  <si>
    <t>4%</t>
  </si>
  <si>
    <t>5%</t>
  </si>
  <si>
    <t>多台設備疊加 — 互動參數表（12 個月現金流）</t>
  </si>
  <si>
    <t>黃色儲存格可編輯：起租月份 / 月租價格 / 年利率 / 本金 / 維護成本 / 折舊年限。</t>
  </si>
  <si>
    <t>期間起始月</t>
  </si>
  <si>
    <t>期數(月)</t>
  </si>
  <si>
    <t>參數</t>
  </si>
  <si>
    <t>設備 1</t>
  </si>
  <si>
    <t>設備 2</t>
  </si>
  <si>
    <t>起租月份</t>
  </si>
  <si>
    <t>月租價格(NT$)</t>
  </si>
  <si>
    <t>本金(NT$)</t>
  </si>
  <si>
    <t>維護成本/月(NT$)</t>
  </si>
  <si>
    <t>折舊年限(年)</t>
  </si>
  <si>
    <t>月份</t>
  </si>
  <si>
    <t>設備1_收入</t>
  </si>
  <si>
    <t>設備1_維護</t>
  </si>
  <si>
    <t>設備1_利息</t>
  </si>
  <si>
    <t>設備1_折舊</t>
  </si>
  <si>
    <t>設備2_收入</t>
  </si>
  <si>
    <t>設備2_維護</t>
  </si>
  <si>
    <t>設備2_利息</t>
  </si>
  <si>
    <t>設備2_折舊</t>
  </si>
  <si>
    <t>合計收入</t>
  </si>
  <si>
    <t>合計維護</t>
  </si>
  <si>
    <t>合計利息</t>
  </si>
  <si>
    <t>合計折舊</t>
  </si>
  <si>
    <t>EBITDA(收入-維護)</t>
  </si>
  <si>
    <t>營業利益(EBIT)</t>
  </si>
  <si>
    <t>稅前現金(EBITDA-利息)</t>
  </si>
  <si>
    <t>12個月合計</t>
  </si>
  <si>
    <t>設備交機起租，5/20-5/31租金列應收</t>
    <phoneticPr fontId="4" type="noConversion"/>
  </si>
  <si>
    <t>銀行撥款Long-term Debt 1200萬；支付OEM尾款14,400,000，設備達資本化條件</t>
    <phoneticPr fontId="4" type="noConversion"/>
  </si>
  <si>
    <t>資產</t>
  </si>
  <si>
    <t>負債</t>
    <phoneticPr fontId="4" type="noConversion"/>
  </si>
  <si>
    <t>股東權益</t>
    <phoneticPr fontId="4" type="noConversion"/>
  </si>
  <si>
    <t>「損益表科目」（收入與費用），期末累積會反映於股東權益（保留盈餘）</t>
    <phoneticPr fontId="4" type="noConversion"/>
  </si>
  <si>
    <t>金額</t>
  </si>
  <si>
    <t>負債及權益</t>
  </si>
  <si>
    <t>流動資產</t>
  </si>
  <si>
    <t>流動負債</t>
  </si>
  <si>
    <t>流動負債合計</t>
  </si>
  <si>
    <t>非流動資產</t>
  </si>
  <si>
    <t>非流動負債</t>
  </si>
  <si>
    <t>非流動負債合計</t>
  </si>
  <si>
    <t>負債總計</t>
  </si>
  <si>
    <t>權益</t>
  </si>
  <si>
    <t>權益總計</t>
  </si>
  <si>
    <t>資產總計</t>
  </si>
  <si>
    <t>負債及權益總計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</si>
</sst>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9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1"/>
      <color rgb="FF666666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Helvetica Neue"/>
      <family val="2"/>
    </font>
    <font>
      <sz val="16"/>
      <color theme="1"/>
      <name val="PMingLiU"/>
      <family val="2"/>
      <charset val="136"/>
    </font>
    <font>
      <b/>
      <sz val="11"/>
      <color rgb="FF1B1C1D"/>
      <name val="Arial"/>
      <family val="2"/>
    </font>
    <font>
      <sz val="11"/>
      <color rgb="FF1B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176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3" fontId="0" fillId="0" borderId="1" xfId="0" applyNumberFormat="1" applyBorder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3" fontId="7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baseColWidth="10" defaultColWidth="9" defaultRowHeight="14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</v>
      </c>
    </row>
    <row r="3" spans="1:2">
      <c r="A3" t="s">
        <v>3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5</v>
      </c>
      <c r="B5" t="s">
        <v>10</v>
      </c>
    </row>
    <row r="6" spans="1:2">
      <c r="A6" t="s">
        <v>6</v>
      </c>
      <c r="B6" t="s">
        <v>11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workbookViewId="0">
      <selection activeCell="F33" sqref="F33"/>
    </sheetView>
  </sheetViews>
  <sheetFormatPr baseColWidth="10" defaultColWidth="9" defaultRowHeight="14"/>
  <cols>
    <col min="1" max="1" width="27.59765625" customWidth="1"/>
    <col min="2" max="2" width="32.3984375" customWidth="1"/>
    <col min="3" max="3" width="24" customWidth="1"/>
    <col min="4" max="4" width="22.59765625" customWidth="1"/>
    <col min="5" max="5" width="42.796875" customWidth="1"/>
    <col min="6" max="6" width="20.19921875" customWidth="1"/>
    <col min="7" max="7" width="22.59765625" customWidth="1"/>
    <col min="8" max="8" width="28" customWidth="1"/>
    <col min="9" max="9" width="19" customWidth="1"/>
    <col min="10" max="10" width="23.59765625" customWidth="1"/>
    <col min="11" max="11" width="22.59765625" customWidth="1"/>
  </cols>
  <sheetData>
    <row r="1" spans="1:11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</row>
    <row r="2" spans="1:11">
      <c r="A2" t="s">
        <v>24</v>
      </c>
      <c r="B2">
        <v>500000</v>
      </c>
      <c r="C2" t="s">
        <v>121</v>
      </c>
      <c r="D2">
        <v>500000</v>
      </c>
      <c r="E2">
        <v>500000</v>
      </c>
      <c r="F2">
        <v>60000</v>
      </c>
      <c r="G2">
        <v>-1620000</v>
      </c>
      <c r="H2">
        <v>180000</v>
      </c>
      <c r="I2">
        <v>-745000</v>
      </c>
      <c r="J2">
        <v>-425000</v>
      </c>
      <c r="K2">
        <v>-450000</v>
      </c>
    </row>
    <row r="3" spans="1:11">
      <c r="A3" t="s">
        <v>24</v>
      </c>
      <c r="B3">
        <v>500000</v>
      </c>
      <c r="C3" t="s">
        <v>122</v>
      </c>
      <c r="D3">
        <v>500000</v>
      </c>
      <c r="E3">
        <v>500000</v>
      </c>
      <c r="F3">
        <v>80000</v>
      </c>
      <c r="G3">
        <v>-1640000</v>
      </c>
      <c r="H3">
        <v>160000</v>
      </c>
      <c r="I3">
        <v>-745000</v>
      </c>
      <c r="J3">
        <v>-425000</v>
      </c>
      <c r="K3">
        <v>-470000</v>
      </c>
    </row>
    <row r="4" spans="1:11">
      <c r="A4" t="s">
        <v>24</v>
      </c>
      <c r="B4">
        <v>500000</v>
      </c>
      <c r="C4" t="s">
        <v>123</v>
      </c>
      <c r="D4">
        <v>500000</v>
      </c>
      <c r="E4">
        <v>500000</v>
      </c>
      <c r="F4">
        <v>100000</v>
      </c>
      <c r="G4">
        <v>-1660000</v>
      </c>
      <c r="H4">
        <v>140000</v>
      </c>
      <c r="I4">
        <v>-745000</v>
      </c>
      <c r="J4">
        <v>-425000</v>
      </c>
      <c r="K4">
        <v>-490000</v>
      </c>
    </row>
    <row r="5" spans="1:11">
      <c r="A5" t="s">
        <v>24</v>
      </c>
      <c r="B5">
        <v>600000</v>
      </c>
      <c r="C5" t="s">
        <v>121</v>
      </c>
      <c r="D5">
        <v>600000</v>
      </c>
      <c r="E5">
        <v>600000</v>
      </c>
      <c r="F5">
        <v>60000</v>
      </c>
      <c r="G5">
        <v>-1420000</v>
      </c>
      <c r="H5">
        <v>380000</v>
      </c>
      <c r="I5">
        <v>-745000</v>
      </c>
      <c r="J5">
        <v>-325000</v>
      </c>
      <c r="K5">
        <v>-350000</v>
      </c>
    </row>
    <row r="6" spans="1:11">
      <c r="A6" t="s">
        <v>24</v>
      </c>
      <c r="B6">
        <v>600000</v>
      </c>
      <c r="C6" t="s">
        <v>122</v>
      </c>
      <c r="D6">
        <v>600000</v>
      </c>
      <c r="E6">
        <v>600000</v>
      </c>
      <c r="F6">
        <v>80000</v>
      </c>
      <c r="G6">
        <v>-1440000</v>
      </c>
      <c r="H6">
        <v>360000</v>
      </c>
      <c r="I6">
        <v>-745000</v>
      </c>
      <c r="J6">
        <v>-325000</v>
      </c>
      <c r="K6">
        <v>-370000</v>
      </c>
    </row>
    <row r="7" spans="1:11">
      <c r="A7" t="s">
        <v>24</v>
      </c>
      <c r="B7">
        <v>600000</v>
      </c>
      <c r="C7" t="s">
        <v>123</v>
      </c>
      <c r="D7">
        <v>600000</v>
      </c>
      <c r="E7">
        <v>600000</v>
      </c>
      <c r="F7">
        <v>100000</v>
      </c>
      <c r="G7">
        <v>-1460000</v>
      </c>
      <c r="H7">
        <v>340000</v>
      </c>
      <c r="I7">
        <v>-745000</v>
      </c>
      <c r="J7">
        <v>-325000</v>
      </c>
      <c r="K7">
        <v>-390000</v>
      </c>
    </row>
    <row r="8" spans="1:11">
      <c r="A8" t="s">
        <v>24</v>
      </c>
      <c r="B8">
        <v>700000</v>
      </c>
      <c r="C8" t="s">
        <v>121</v>
      </c>
      <c r="D8">
        <v>700000</v>
      </c>
      <c r="E8">
        <v>700000</v>
      </c>
      <c r="F8">
        <v>60000</v>
      </c>
      <c r="G8">
        <v>-1220000</v>
      </c>
      <c r="H8">
        <v>580000</v>
      </c>
      <c r="I8">
        <v>-745000</v>
      </c>
      <c r="J8">
        <v>-225000</v>
      </c>
      <c r="K8">
        <v>-250000</v>
      </c>
    </row>
    <row r="9" spans="1:11">
      <c r="A9" t="s">
        <v>24</v>
      </c>
      <c r="B9">
        <v>700000</v>
      </c>
      <c r="C9" t="s">
        <v>122</v>
      </c>
      <c r="D9">
        <v>700000</v>
      </c>
      <c r="E9">
        <v>700000</v>
      </c>
      <c r="F9">
        <v>80000</v>
      </c>
      <c r="G9">
        <v>-1240000</v>
      </c>
      <c r="H9">
        <v>560000</v>
      </c>
      <c r="I9">
        <v>-745000</v>
      </c>
      <c r="J9">
        <v>-225000</v>
      </c>
      <c r="K9">
        <v>-270000</v>
      </c>
    </row>
    <row r="10" spans="1:11">
      <c r="A10" t="s">
        <v>24</v>
      </c>
      <c r="B10">
        <v>700000</v>
      </c>
      <c r="C10" t="s">
        <v>123</v>
      </c>
      <c r="D10">
        <v>700000</v>
      </c>
      <c r="E10">
        <v>700000</v>
      </c>
      <c r="F10">
        <v>100000</v>
      </c>
      <c r="G10">
        <v>-1260000</v>
      </c>
      <c r="H10">
        <v>540000</v>
      </c>
      <c r="I10">
        <v>-745000</v>
      </c>
      <c r="J10">
        <v>-225000</v>
      </c>
      <c r="K10">
        <v>-290000</v>
      </c>
    </row>
    <row r="11" spans="1:11">
      <c r="A11" t="s">
        <v>30</v>
      </c>
      <c r="B11">
        <v>500000</v>
      </c>
      <c r="C11" t="s">
        <v>121</v>
      </c>
      <c r="D11">
        <v>200000</v>
      </c>
      <c r="E11">
        <v>500000</v>
      </c>
      <c r="F11">
        <v>60000</v>
      </c>
      <c r="G11">
        <v>-1920000</v>
      </c>
      <c r="H11">
        <v>-120000</v>
      </c>
      <c r="I11">
        <v>-745000</v>
      </c>
      <c r="J11">
        <v>-725000</v>
      </c>
      <c r="K11">
        <v>-450000</v>
      </c>
    </row>
    <row r="12" spans="1:11">
      <c r="A12" t="s">
        <v>30</v>
      </c>
      <c r="B12">
        <v>500000</v>
      </c>
      <c r="C12" t="s">
        <v>122</v>
      </c>
      <c r="D12">
        <v>200000</v>
      </c>
      <c r="E12">
        <v>500000</v>
      </c>
      <c r="F12">
        <v>80000</v>
      </c>
      <c r="G12">
        <v>-1940000</v>
      </c>
      <c r="H12">
        <v>-140000</v>
      </c>
      <c r="I12">
        <v>-745000</v>
      </c>
      <c r="J12">
        <v>-725000</v>
      </c>
      <c r="K12">
        <v>-470000</v>
      </c>
    </row>
    <row r="13" spans="1:11">
      <c r="A13" t="s">
        <v>30</v>
      </c>
      <c r="B13">
        <v>500000</v>
      </c>
      <c r="C13" t="s">
        <v>123</v>
      </c>
      <c r="D13">
        <v>200000</v>
      </c>
      <c r="E13">
        <v>500000</v>
      </c>
      <c r="F13">
        <v>100000</v>
      </c>
      <c r="G13">
        <v>-1960000</v>
      </c>
      <c r="H13">
        <v>-160000</v>
      </c>
      <c r="I13">
        <v>-745000</v>
      </c>
      <c r="J13">
        <v>-725000</v>
      </c>
      <c r="K13">
        <v>-490000</v>
      </c>
    </row>
    <row r="14" spans="1:11">
      <c r="A14" t="s">
        <v>30</v>
      </c>
      <c r="B14">
        <v>600000</v>
      </c>
      <c r="C14" t="s">
        <v>121</v>
      </c>
      <c r="D14">
        <v>240000</v>
      </c>
      <c r="E14">
        <v>600000</v>
      </c>
      <c r="F14">
        <v>60000</v>
      </c>
      <c r="G14">
        <v>-1780000</v>
      </c>
      <c r="H14">
        <v>20000</v>
      </c>
      <c r="I14">
        <v>-745000</v>
      </c>
      <c r="J14">
        <v>-685000</v>
      </c>
      <c r="K14">
        <v>-350000</v>
      </c>
    </row>
    <row r="15" spans="1:11">
      <c r="A15" t="s">
        <v>30</v>
      </c>
      <c r="B15">
        <v>600000</v>
      </c>
      <c r="C15" t="s">
        <v>122</v>
      </c>
      <c r="D15">
        <v>240000</v>
      </c>
      <c r="E15">
        <v>600000</v>
      </c>
      <c r="F15">
        <v>80000</v>
      </c>
      <c r="G15">
        <v>-1800000</v>
      </c>
      <c r="H15">
        <v>0</v>
      </c>
      <c r="I15">
        <v>-745000</v>
      </c>
      <c r="J15">
        <v>-685000</v>
      </c>
      <c r="K15">
        <v>-370000</v>
      </c>
    </row>
    <row r="16" spans="1:11">
      <c r="A16" t="s">
        <v>30</v>
      </c>
      <c r="B16">
        <v>600000</v>
      </c>
      <c r="C16" t="s">
        <v>123</v>
      </c>
      <c r="D16">
        <v>240000</v>
      </c>
      <c r="E16">
        <v>600000</v>
      </c>
      <c r="F16">
        <v>100000</v>
      </c>
      <c r="G16">
        <v>-1820000</v>
      </c>
      <c r="H16">
        <v>-20000</v>
      </c>
      <c r="I16">
        <v>-745000</v>
      </c>
      <c r="J16">
        <v>-685000</v>
      </c>
      <c r="K16">
        <v>-390000</v>
      </c>
    </row>
    <row r="17" spans="1:11">
      <c r="A17" t="s">
        <v>30</v>
      </c>
      <c r="B17">
        <v>700000</v>
      </c>
      <c r="C17" t="s">
        <v>121</v>
      </c>
      <c r="D17">
        <v>280000</v>
      </c>
      <c r="E17">
        <v>700000</v>
      </c>
      <c r="F17">
        <v>60000</v>
      </c>
      <c r="G17">
        <v>-1640000</v>
      </c>
      <c r="H17">
        <v>160000</v>
      </c>
      <c r="I17">
        <v>-745000</v>
      </c>
      <c r="J17">
        <v>-645000</v>
      </c>
      <c r="K17">
        <v>-250000</v>
      </c>
    </row>
    <row r="18" spans="1:11">
      <c r="A18" t="s">
        <v>30</v>
      </c>
      <c r="B18">
        <v>700000</v>
      </c>
      <c r="C18" t="s">
        <v>122</v>
      </c>
      <c r="D18">
        <v>280000</v>
      </c>
      <c r="E18">
        <v>700000</v>
      </c>
      <c r="F18">
        <v>80000</v>
      </c>
      <c r="G18">
        <v>-1660000</v>
      </c>
      <c r="H18">
        <v>140000</v>
      </c>
      <c r="I18">
        <v>-745000</v>
      </c>
      <c r="J18">
        <v>-645000</v>
      </c>
      <c r="K18">
        <v>-270000</v>
      </c>
    </row>
    <row r="19" spans="1:11">
      <c r="A19" t="s">
        <v>30</v>
      </c>
      <c r="B19">
        <v>700000</v>
      </c>
      <c r="C19" t="s">
        <v>123</v>
      </c>
      <c r="D19">
        <v>280000</v>
      </c>
      <c r="E19">
        <v>700000</v>
      </c>
      <c r="F19">
        <v>100000</v>
      </c>
      <c r="G19">
        <v>-1680000</v>
      </c>
      <c r="H19">
        <v>120000</v>
      </c>
      <c r="I19">
        <v>-745000</v>
      </c>
      <c r="J19">
        <v>-645000</v>
      </c>
      <c r="K19">
        <v>-290000</v>
      </c>
    </row>
    <row r="20" spans="1:11">
      <c r="A20" t="s">
        <v>33</v>
      </c>
      <c r="B20">
        <v>500000</v>
      </c>
      <c r="C20" t="s">
        <v>121</v>
      </c>
      <c r="D20">
        <v>0</v>
      </c>
      <c r="E20">
        <v>500000</v>
      </c>
      <c r="F20">
        <v>60000</v>
      </c>
      <c r="G20">
        <v>-2120000</v>
      </c>
      <c r="H20">
        <v>-320000</v>
      </c>
      <c r="I20">
        <v>-745000</v>
      </c>
      <c r="J20">
        <v>-925000</v>
      </c>
      <c r="K20">
        <v>-450000</v>
      </c>
    </row>
    <row r="21" spans="1:11">
      <c r="A21" t="s">
        <v>33</v>
      </c>
      <c r="B21">
        <v>500000</v>
      </c>
      <c r="C21" t="s">
        <v>122</v>
      </c>
      <c r="D21">
        <v>0</v>
      </c>
      <c r="E21">
        <v>500000</v>
      </c>
      <c r="F21">
        <v>80000</v>
      </c>
      <c r="G21">
        <v>-2140000</v>
      </c>
      <c r="H21">
        <v>-340000</v>
      </c>
      <c r="I21">
        <v>-745000</v>
      </c>
      <c r="J21">
        <v>-925000</v>
      </c>
      <c r="K21">
        <v>-470000</v>
      </c>
    </row>
    <row r="22" spans="1:11">
      <c r="A22" t="s">
        <v>33</v>
      </c>
      <c r="B22">
        <v>500000</v>
      </c>
      <c r="C22" t="s">
        <v>123</v>
      </c>
      <c r="D22">
        <v>0</v>
      </c>
      <c r="E22">
        <v>500000</v>
      </c>
      <c r="F22">
        <v>100000</v>
      </c>
      <c r="G22">
        <v>-2160000</v>
      </c>
      <c r="H22">
        <v>-360000</v>
      </c>
      <c r="I22">
        <v>-745000</v>
      </c>
      <c r="J22">
        <v>-925000</v>
      </c>
      <c r="K22">
        <v>-490000</v>
      </c>
    </row>
    <row r="23" spans="1:11">
      <c r="A23" t="s">
        <v>33</v>
      </c>
      <c r="B23">
        <v>600000</v>
      </c>
      <c r="C23" t="s">
        <v>121</v>
      </c>
      <c r="D23">
        <v>0</v>
      </c>
      <c r="E23">
        <v>600000</v>
      </c>
      <c r="F23">
        <v>60000</v>
      </c>
      <c r="G23">
        <v>-2020000</v>
      </c>
      <c r="H23">
        <v>-220000</v>
      </c>
      <c r="I23">
        <v>-745000</v>
      </c>
      <c r="J23">
        <v>-925000</v>
      </c>
      <c r="K23">
        <v>-350000</v>
      </c>
    </row>
    <row r="24" spans="1:11">
      <c r="A24" t="s">
        <v>33</v>
      </c>
      <c r="B24">
        <v>600000</v>
      </c>
      <c r="C24" t="s">
        <v>122</v>
      </c>
      <c r="D24">
        <v>0</v>
      </c>
      <c r="E24">
        <v>600000</v>
      </c>
      <c r="F24">
        <v>80000</v>
      </c>
      <c r="G24">
        <v>-2040000</v>
      </c>
      <c r="H24">
        <v>-240000</v>
      </c>
      <c r="I24">
        <v>-745000</v>
      </c>
      <c r="J24">
        <v>-925000</v>
      </c>
      <c r="K24">
        <v>-370000</v>
      </c>
    </row>
    <row r="25" spans="1:11">
      <c r="A25" t="s">
        <v>33</v>
      </c>
      <c r="B25">
        <v>600000</v>
      </c>
      <c r="C25" t="s">
        <v>123</v>
      </c>
      <c r="D25">
        <v>0</v>
      </c>
      <c r="E25">
        <v>600000</v>
      </c>
      <c r="F25">
        <v>100000</v>
      </c>
      <c r="G25">
        <v>-2060000</v>
      </c>
      <c r="H25">
        <v>-260000</v>
      </c>
      <c r="I25">
        <v>-745000</v>
      </c>
      <c r="J25">
        <v>-925000</v>
      </c>
      <c r="K25">
        <v>-390000</v>
      </c>
    </row>
    <row r="26" spans="1:11">
      <c r="A26" t="s">
        <v>33</v>
      </c>
      <c r="B26">
        <v>700000</v>
      </c>
      <c r="C26" t="s">
        <v>121</v>
      </c>
      <c r="D26">
        <v>0</v>
      </c>
      <c r="E26">
        <v>700000</v>
      </c>
      <c r="F26">
        <v>60000</v>
      </c>
      <c r="G26">
        <v>-1920000</v>
      </c>
      <c r="H26">
        <v>-120000</v>
      </c>
      <c r="I26">
        <v>-745000</v>
      </c>
      <c r="J26">
        <v>-925000</v>
      </c>
      <c r="K26">
        <v>-250000</v>
      </c>
    </row>
    <row r="27" spans="1:11">
      <c r="A27" t="s">
        <v>33</v>
      </c>
      <c r="B27">
        <v>700000</v>
      </c>
      <c r="C27" t="s">
        <v>122</v>
      </c>
      <c r="D27">
        <v>0</v>
      </c>
      <c r="E27">
        <v>700000</v>
      </c>
      <c r="F27">
        <v>80000</v>
      </c>
      <c r="G27">
        <v>-1940000</v>
      </c>
      <c r="H27">
        <v>-140000</v>
      </c>
      <c r="I27">
        <v>-745000</v>
      </c>
      <c r="J27">
        <v>-925000</v>
      </c>
      <c r="K27">
        <v>-270000</v>
      </c>
    </row>
    <row r="28" spans="1:11">
      <c r="A28" t="s">
        <v>33</v>
      </c>
      <c r="B28">
        <v>700000</v>
      </c>
      <c r="C28" t="s">
        <v>123</v>
      </c>
      <c r="D28">
        <v>0</v>
      </c>
      <c r="E28">
        <v>700000</v>
      </c>
      <c r="F28">
        <v>100000</v>
      </c>
      <c r="G28">
        <v>-1960000</v>
      </c>
      <c r="H28">
        <v>-160000</v>
      </c>
      <c r="I28">
        <v>-745000</v>
      </c>
      <c r="J28">
        <v>-925000</v>
      </c>
      <c r="K28">
        <v>-290000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1"/>
  <sheetViews>
    <sheetView workbookViewId="0">
      <pane xSplit="1" ySplit="18" topLeftCell="B19" activePane="bottomRight" state="frozen"/>
      <selection pane="topRight" activeCell="B1" sqref="B1"/>
      <selection pane="bottomLeft" activeCell="A19" sqref="A19"/>
      <selection pane="bottomRight"/>
    </sheetView>
  </sheetViews>
  <sheetFormatPr baseColWidth="10" defaultColWidth="9" defaultRowHeight="14"/>
  <cols>
    <col min="1" max="1" width="10.796875" customWidth="1"/>
    <col min="2" max="16" width="16.796875" customWidth="1"/>
  </cols>
  <sheetData>
    <row r="1" spans="1:3" ht="20">
      <c r="A1" s="2" t="s">
        <v>124</v>
      </c>
    </row>
    <row r="2" spans="1:3">
      <c r="A2" s="3" t="s">
        <v>125</v>
      </c>
    </row>
    <row r="4" spans="1:3">
      <c r="A4" s="4" t="s">
        <v>126</v>
      </c>
      <c r="B4" s="5">
        <v>43252</v>
      </c>
    </row>
    <row r="5" spans="1:3">
      <c r="A5" s="4" t="s">
        <v>127</v>
      </c>
      <c r="B5">
        <v>12</v>
      </c>
    </row>
    <row r="7" spans="1:3">
      <c r="A7" s="4" t="s">
        <v>128</v>
      </c>
      <c r="B7" s="4" t="s">
        <v>129</v>
      </c>
      <c r="C7" s="4" t="s">
        <v>130</v>
      </c>
    </row>
    <row r="8" spans="1:3">
      <c r="A8" s="6" t="s">
        <v>131</v>
      </c>
      <c r="B8" s="7">
        <v>43252</v>
      </c>
      <c r="C8" s="7">
        <v>43282</v>
      </c>
    </row>
    <row r="9" spans="1:3">
      <c r="A9" s="6" t="s">
        <v>132</v>
      </c>
      <c r="B9" s="7">
        <v>600000</v>
      </c>
      <c r="C9" s="7">
        <v>600000</v>
      </c>
    </row>
    <row r="10" spans="1:3">
      <c r="A10" s="6" t="s">
        <v>112</v>
      </c>
      <c r="B10" s="7">
        <v>0.04</v>
      </c>
      <c r="C10" s="7">
        <v>3.5000000000000003E-2</v>
      </c>
    </row>
    <row r="11" spans="1:3">
      <c r="A11" s="6" t="s">
        <v>133</v>
      </c>
      <c r="B11" s="7">
        <v>12000000</v>
      </c>
      <c r="C11" s="7">
        <v>12000000</v>
      </c>
    </row>
    <row r="12" spans="1:3">
      <c r="A12" s="6" t="s">
        <v>134</v>
      </c>
      <c r="B12" s="7">
        <v>60000</v>
      </c>
      <c r="C12" s="7">
        <v>70000</v>
      </c>
    </row>
    <row r="13" spans="1:3">
      <c r="A13" s="6" t="s">
        <v>135</v>
      </c>
      <c r="B13" s="7">
        <v>5</v>
      </c>
      <c r="C13" s="7">
        <v>5</v>
      </c>
    </row>
    <row r="17" spans="1:16">
      <c r="A17" s="4" t="s">
        <v>136</v>
      </c>
      <c r="B17" s="4" t="s">
        <v>137</v>
      </c>
      <c r="C17" s="4" t="s">
        <v>138</v>
      </c>
      <c r="D17" s="4" t="s">
        <v>139</v>
      </c>
      <c r="E17" s="4" t="s">
        <v>140</v>
      </c>
      <c r="F17" s="4" t="s">
        <v>141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4" t="s">
        <v>149</v>
      </c>
      <c r="O17" s="4" t="s">
        <v>150</v>
      </c>
      <c r="P17" s="4" t="s">
        <v>151</v>
      </c>
    </row>
    <row r="18" spans="1:16">
      <c r="A18" s="5">
        <f>EDATE($B$4,0)</f>
        <v>43252</v>
      </c>
      <c r="B18" s="8">
        <f t="shared" ref="B18:B29" si="0">IF($A18&gt;=B$8,B$9,0)</f>
        <v>600000</v>
      </c>
      <c r="C18" s="8">
        <f t="shared" ref="C18:C29" si="1">IF($A18&gt;=B$8,B$12,0)</f>
        <v>60000</v>
      </c>
      <c r="D18" s="8">
        <f t="shared" ref="D18:D29" si="2">IF($A18&gt;=B$8,B$11*B$10/12,0)</f>
        <v>40000</v>
      </c>
      <c r="E18" s="8">
        <f t="shared" ref="E18:E29" si="3">IF($A18&gt;=B$8,B$11/(B$13*12),0)</f>
        <v>200000</v>
      </c>
      <c r="F18" s="8">
        <f t="shared" ref="F18:F29" si="4">IF($A18&gt;=C$8,C$9,0)</f>
        <v>0</v>
      </c>
      <c r="G18" s="8">
        <f t="shared" ref="G18:G29" si="5">IF($A18&gt;=C$8,C$12,0)</f>
        <v>0</v>
      </c>
      <c r="H18" s="8">
        <f t="shared" ref="H18:H29" si="6">IF($A18&gt;=C$8,C$11*C$10/12,0)</f>
        <v>0</v>
      </c>
      <c r="I18" s="8">
        <f t="shared" ref="I18:I29" si="7">IF($A18&gt;=C$8,C$11/(C$13*12),0)</f>
        <v>0</v>
      </c>
      <c r="J18" s="8">
        <f t="shared" ref="J18:J29" si="8">B18+F18</f>
        <v>600000</v>
      </c>
      <c r="K18" s="8">
        <f t="shared" ref="K18:K29" si="9">C18+G18</f>
        <v>60000</v>
      </c>
      <c r="L18" s="8">
        <f t="shared" ref="L18:L29" si="10">D18+H18</f>
        <v>40000</v>
      </c>
      <c r="M18" s="8">
        <f t="shared" ref="M18:M29" si="11">E18+I18</f>
        <v>200000</v>
      </c>
      <c r="N18" s="8">
        <f t="shared" ref="N18:N29" si="12">J18-K18</f>
        <v>540000</v>
      </c>
      <c r="O18" s="8">
        <f t="shared" ref="O18:O29" si="13">J18-K18-L18</f>
        <v>500000</v>
      </c>
      <c r="P18" s="8">
        <f t="shared" ref="P18:P29" si="14">M18-L18</f>
        <v>160000</v>
      </c>
    </row>
    <row r="19" spans="1:16">
      <c r="A19" s="5">
        <f>EDATE($B$4,1)</f>
        <v>43282</v>
      </c>
      <c r="B19" s="8">
        <f t="shared" si="0"/>
        <v>600000</v>
      </c>
      <c r="C19" s="8">
        <f t="shared" si="1"/>
        <v>60000</v>
      </c>
      <c r="D19" s="8">
        <f t="shared" si="2"/>
        <v>40000</v>
      </c>
      <c r="E19" s="8">
        <f t="shared" si="3"/>
        <v>200000</v>
      </c>
      <c r="F19" s="8">
        <f t="shared" si="4"/>
        <v>600000</v>
      </c>
      <c r="G19" s="8">
        <f t="shared" si="5"/>
        <v>70000</v>
      </c>
      <c r="H19" s="8">
        <f t="shared" si="6"/>
        <v>35000.000000000007</v>
      </c>
      <c r="I19" s="8">
        <f t="shared" si="7"/>
        <v>200000</v>
      </c>
      <c r="J19" s="8">
        <f t="shared" si="8"/>
        <v>1200000</v>
      </c>
      <c r="K19" s="8">
        <f t="shared" si="9"/>
        <v>130000</v>
      </c>
      <c r="L19" s="8">
        <f t="shared" si="10"/>
        <v>75000</v>
      </c>
      <c r="M19" s="8">
        <f t="shared" si="11"/>
        <v>400000</v>
      </c>
      <c r="N19" s="8">
        <f t="shared" si="12"/>
        <v>1070000</v>
      </c>
      <c r="O19" s="8">
        <f t="shared" si="13"/>
        <v>995000</v>
      </c>
      <c r="P19" s="8">
        <f t="shared" si="14"/>
        <v>325000</v>
      </c>
    </row>
    <row r="20" spans="1:16">
      <c r="A20" s="5">
        <f>EDATE($B$4,2)</f>
        <v>43313</v>
      </c>
      <c r="B20" s="8">
        <f t="shared" si="0"/>
        <v>600000</v>
      </c>
      <c r="C20" s="8">
        <f t="shared" si="1"/>
        <v>60000</v>
      </c>
      <c r="D20" s="8">
        <f t="shared" si="2"/>
        <v>40000</v>
      </c>
      <c r="E20" s="8">
        <f t="shared" si="3"/>
        <v>200000</v>
      </c>
      <c r="F20" s="8">
        <f t="shared" si="4"/>
        <v>600000</v>
      </c>
      <c r="G20" s="8">
        <f t="shared" si="5"/>
        <v>70000</v>
      </c>
      <c r="H20" s="8">
        <f t="shared" si="6"/>
        <v>35000.000000000007</v>
      </c>
      <c r="I20" s="8">
        <f t="shared" si="7"/>
        <v>200000</v>
      </c>
      <c r="J20" s="8">
        <f t="shared" si="8"/>
        <v>1200000</v>
      </c>
      <c r="K20" s="8">
        <f t="shared" si="9"/>
        <v>130000</v>
      </c>
      <c r="L20" s="8">
        <f t="shared" si="10"/>
        <v>75000</v>
      </c>
      <c r="M20" s="8">
        <f t="shared" si="11"/>
        <v>400000</v>
      </c>
      <c r="N20" s="8">
        <f t="shared" si="12"/>
        <v>1070000</v>
      </c>
      <c r="O20" s="8">
        <f t="shared" si="13"/>
        <v>995000</v>
      </c>
      <c r="P20" s="8">
        <f t="shared" si="14"/>
        <v>325000</v>
      </c>
    </row>
    <row r="21" spans="1:16">
      <c r="A21" s="5">
        <f>EDATE($B$4,3)</f>
        <v>43344</v>
      </c>
      <c r="B21" s="8">
        <f t="shared" si="0"/>
        <v>600000</v>
      </c>
      <c r="C21" s="8">
        <f t="shared" si="1"/>
        <v>60000</v>
      </c>
      <c r="D21" s="8">
        <f t="shared" si="2"/>
        <v>40000</v>
      </c>
      <c r="E21" s="8">
        <f t="shared" si="3"/>
        <v>200000</v>
      </c>
      <c r="F21" s="8">
        <f t="shared" si="4"/>
        <v>600000</v>
      </c>
      <c r="G21" s="8">
        <f t="shared" si="5"/>
        <v>70000</v>
      </c>
      <c r="H21" s="8">
        <f t="shared" si="6"/>
        <v>35000.000000000007</v>
      </c>
      <c r="I21" s="8">
        <f t="shared" si="7"/>
        <v>200000</v>
      </c>
      <c r="J21" s="8">
        <f t="shared" si="8"/>
        <v>1200000</v>
      </c>
      <c r="K21" s="8">
        <f t="shared" si="9"/>
        <v>130000</v>
      </c>
      <c r="L21" s="8">
        <f t="shared" si="10"/>
        <v>75000</v>
      </c>
      <c r="M21" s="8">
        <f t="shared" si="11"/>
        <v>400000</v>
      </c>
      <c r="N21" s="8">
        <f t="shared" si="12"/>
        <v>1070000</v>
      </c>
      <c r="O21" s="8">
        <f t="shared" si="13"/>
        <v>995000</v>
      </c>
      <c r="P21" s="8">
        <f t="shared" si="14"/>
        <v>325000</v>
      </c>
    </row>
    <row r="22" spans="1:16">
      <c r="A22" s="5">
        <f>EDATE($B$4,4)</f>
        <v>43374</v>
      </c>
      <c r="B22" s="8">
        <f t="shared" si="0"/>
        <v>600000</v>
      </c>
      <c r="C22" s="8">
        <f t="shared" si="1"/>
        <v>60000</v>
      </c>
      <c r="D22" s="8">
        <f t="shared" si="2"/>
        <v>40000</v>
      </c>
      <c r="E22" s="8">
        <f t="shared" si="3"/>
        <v>200000</v>
      </c>
      <c r="F22" s="8">
        <f t="shared" si="4"/>
        <v>600000</v>
      </c>
      <c r="G22" s="8">
        <f t="shared" si="5"/>
        <v>70000</v>
      </c>
      <c r="H22" s="8">
        <f t="shared" si="6"/>
        <v>35000.000000000007</v>
      </c>
      <c r="I22" s="8">
        <f t="shared" si="7"/>
        <v>200000</v>
      </c>
      <c r="J22" s="8">
        <f t="shared" si="8"/>
        <v>1200000</v>
      </c>
      <c r="K22" s="8">
        <f t="shared" si="9"/>
        <v>130000</v>
      </c>
      <c r="L22" s="8">
        <f t="shared" si="10"/>
        <v>75000</v>
      </c>
      <c r="M22" s="8">
        <f t="shared" si="11"/>
        <v>400000</v>
      </c>
      <c r="N22" s="8">
        <f t="shared" si="12"/>
        <v>1070000</v>
      </c>
      <c r="O22" s="8">
        <f t="shared" si="13"/>
        <v>995000</v>
      </c>
      <c r="P22" s="8">
        <f t="shared" si="14"/>
        <v>325000</v>
      </c>
    </row>
    <row r="23" spans="1:16">
      <c r="A23" s="5">
        <f>EDATE($B$4,5)</f>
        <v>43405</v>
      </c>
      <c r="B23" s="8">
        <f t="shared" si="0"/>
        <v>600000</v>
      </c>
      <c r="C23" s="8">
        <f t="shared" si="1"/>
        <v>60000</v>
      </c>
      <c r="D23" s="8">
        <f t="shared" si="2"/>
        <v>40000</v>
      </c>
      <c r="E23" s="8">
        <f t="shared" si="3"/>
        <v>200000</v>
      </c>
      <c r="F23" s="8">
        <f t="shared" si="4"/>
        <v>600000</v>
      </c>
      <c r="G23" s="8">
        <f t="shared" si="5"/>
        <v>70000</v>
      </c>
      <c r="H23" s="8">
        <f t="shared" si="6"/>
        <v>35000.000000000007</v>
      </c>
      <c r="I23" s="8">
        <f t="shared" si="7"/>
        <v>200000</v>
      </c>
      <c r="J23" s="8">
        <f t="shared" si="8"/>
        <v>1200000</v>
      </c>
      <c r="K23" s="8">
        <f t="shared" si="9"/>
        <v>130000</v>
      </c>
      <c r="L23" s="8">
        <f t="shared" si="10"/>
        <v>75000</v>
      </c>
      <c r="M23" s="8">
        <f t="shared" si="11"/>
        <v>400000</v>
      </c>
      <c r="N23" s="8">
        <f t="shared" si="12"/>
        <v>1070000</v>
      </c>
      <c r="O23" s="8">
        <f t="shared" si="13"/>
        <v>995000</v>
      </c>
      <c r="P23" s="8">
        <f t="shared" si="14"/>
        <v>325000</v>
      </c>
    </row>
    <row r="24" spans="1:16">
      <c r="A24" s="5">
        <f>EDATE($B$4,6)</f>
        <v>43435</v>
      </c>
      <c r="B24" s="8">
        <f t="shared" si="0"/>
        <v>600000</v>
      </c>
      <c r="C24" s="8">
        <f t="shared" si="1"/>
        <v>60000</v>
      </c>
      <c r="D24" s="8">
        <f t="shared" si="2"/>
        <v>40000</v>
      </c>
      <c r="E24" s="8">
        <f t="shared" si="3"/>
        <v>200000</v>
      </c>
      <c r="F24" s="8">
        <f t="shared" si="4"/>
        <v>600000</v>
      </c>
      <c r="G24" s="8">
        <f t="shared" si="5"/>
        <v>70000</v>
      </c>
      <c r="H24" s="8">
        <f t="shared" si="6"/>
        <v>35000.000000000007</v>
      </c>
      <c r="I24" s="8">
        <f t="shared" si="7"/>
        <v>200000</v>
      </c>
      <c r="J24" s="8">
        <f t="shared" si="8"/>
        <v>1200000</v>
      </c>
      <c r="K24" s="8">
        <f t="shared" si="9"/>
        <v>130000</v>
      </c>
      <c r="L24" s="8">
        <f t="shared" si="10"/>
        <v>75000</v>
      </c>
      <c r="M24" s="8">
        <f t="shared" si="11"/>
        <v>400000</v>
      </c>
      <c r="N24" s="8">
        <f t="shared" si="12"/>
        <v>1070000</v>
      </c>
      <c r="O24" s="8">
        <f t="shared" si="13"/>
        <v>995000</v>
      </c>
      <c r="P24" s="8">
        <f t="shared" si="14"/>
        <v>325000</v>
      </c>
    </row>
    <row r="25" spans="1:16">
      <c r="A25" s="5">
        <f>EDATE($B$4,7)</f>
        <v>43466</v>
      </c>
      <c r="B25" s="8">
        <f t="shared" si="0"/>
        <v>600000</v>
      </c>
      <c r="C25" s="8">
        <f t="shared" si="1"/>
        <v>60000</v>
      </c>
      <c r="D25" s="8">
        <f t="shared" si="2"/>
        <v>40000</v>
      </c>
      <c r="E25" s="8">
        <f t="shared" si="3"/>
        <v>200000</v>
      </c>
      <c r="F25" s="8">
        <f t="shared" si="4"/>
        <v>600000</v>
      </c>
      <c r="G25" s="8">
        <f t="shared" si="5"/>
        <v>70000</v>
      </c>
      <c r="H25" s="8">
        <f t="shared" si="6"/>
        <v>35000.000000000007</v>
      </c>
      <c r="I25" s="8">
        <f t="shared" si="7"/>
        <v>200000</v>
      </c>
      <c r="J25" s="8">
        <f t="shared" si="8"/>
        <v>1200000</v>
      </c>
      <c r="K25" s="8">
        <f t="shared" si="9"/>
        <v>130000</v>
      </c>
      <c r="L25" s="8">
        <f t="shared" si="10"/>
        <v>75000</v>
      </c>
      <c r="M25" s="8">
        <f t="shared" si="11"/>
        <v>400000</v>
      </c>
      <c r="N25" s="8">
        <f t="shared" si="12"/>
        <v>1070000</v>
      </c>
      <c r="O25" s="8">
        <f t="shared" si="13"/>
        <v>995000</v>
      </c>
      <c r="P25" s="8">
        <f t="shared" si="14"/>
        <v>325000</v>
      </c>
    </row>
    <row r="26" spans="1:16">
      <c r="A26" s="5">
        <f>EDATE($B$4,8)</f>
        <v>43497</v>
      </c>
      <c r="B26" s="8">
        <f t="shared" si="0"/>
        <v>600000</v>
      </c>
      <c r="C26" s="8">
        <f t="shared" si="1"/>
        <v>60000</v>
      </c>
      <c r="D26" s="8">
        <f t="shared" si="2"/>
        <v>40000</v>
      </c>
      <c r="E26" s="8">
        <f t="shared" si="3"/>
        <v>200000</v>
      </c>
      <c r="F26" s="8">
        <f t="shared" si="4"/>
        <v>600000</v>
      </c>
      <c r="G26" s="8">
        <f t="shared" si="5"/>
        <v>70000</v>
      </c>
      <c r="H26" s="8">
        <f t="shared" si="6"/>
        <v>35000.000000000007</v>
      </c>
      <c r="I26" s="8">
        <f t="shared" si="7"/>
        <v>200000</v>
      </c>
      <c r="J26" s="8">
        <f t="shared" si="8"/>
        <v>1200000</v>
      </c>
      <c r="K26" s="8">
        <f t="shared" si="9"/>
        <v>130000</v>
      </c>
      <c r="L26" s="8">
        <f t="shared" si="10"/>
        <v>75000</v>
      </c>
      <c r="M26" s="8">
        <f t="shared" si="11"/>
        <v>400000</v>
      </c>
      <c r="N26" s="8">
        <f t="shared" si="12"/>
        <v>1070000</v>
      </c>
      <c r="O26" s="8">
        <f t="shared" si="13"/>
        <v>995000</v>
      </c>
      <c r="P26" s="8">
        <f t="shared" si="14"/>
        <v>325000</v>
      </c>
    </row>
    <row r="27" spans="1:16">
      <c r="A27" s="5">
        <f>EDATE($B$4,9)</f>
        <v>43525</v>
      </c>
      <c r="B27" s="8">
        <f t="shared" si="0"/>
        <v>600000</v>
      </c>
      <c r="C27" s="8">
        <f t="shared" si="1"/>
        <v>60000</v>
      </c>
      <c r="D27" s="8">
        <f t="shared" si="2"/>
        <v>40000</v>
      </c>
      <c r="E27" s="8">
        <f t="shared" si="3"/>
        <v>200000</v>
      </c>
      <c r="F27" s="8">
        <f t="shared" si="4"/>
        <v>600000</v>
      </c>
      <c r="G27" s="8">
        <f t="shared" si="5"/>
        <v>70000</v>
      </c>
      <c r="H27" s="8">
        <f t="shared" si="6"/>
        <v>35000.000000000007</v>
      </c>
      <c r="I27" s="8">
        <f t="shared" si="7"/>
        <v>200000</v>
      </c>
      <c r="J27" s="8">
        <f t="shared" si="8"/>
        <v>1200000</v>
      </c>
      <c r="K27" s="8">
        <f t="shared" si="9"/>
        <v>130000</v>
      </c>
      <c r="L27" s="8">
        <f t="shared" si="10"/>
        <v>75000</v>
      </c>
      <c r="M27" s="8">
        <f t="shared" si="11"/>
        <v>400000</v>
      </c>
      <c r="N27" s="8">
        <f t="shared" si="12"/>
        <v>1070000</v>
      </c>
      <c r="O27" s="8">
        <f t="shared" si="13"/>
        <v>995000</v>
      </c>
      <c r="P27" s="8">
        <f t="shared" si="14"/>
        <v>325000</v>
      </c>
    </row>
    <row r="28" spans="1:16">
      <c r="A28" s="5">
        <f>EDATE($B$4,10)</f>
        <v>43556</v>
      </c>
      <c r="B28" s="8">
        <f t="shared" si="0"/>
        <v>600000</v>
      </c>
      <c r="C28" s="8">
        <f t="shared" si="1"/>
        <v>60000</v>
      </c>
      <c r="D28" s="8">
        <f t="shared" si="2"/>
        <v>40000</v>
      </c>
      <c r="E28" s="8">
        <f t="shared" si="3"/>
        <v>200000</v>
      </c>
      <c r="F28" s="8">
        <f t="shared" si="4"/>
        <v>600000</v>
      </c>
      <c r="G28" s="8">
        <f t="shared" si="5"/>
        <v>70000</v>
      </c>
      <c r="H28" s="8">
        <f t="shared" si="6"/>
        <v>35000.000000000007</v>
      </c>
      <c r="I28" s="8">
        <f t="shared" si="7"/>
        <v>200000</v>
      </c>
      <c r="J28" s="8">
        <f t="shared" si="8"/>
        <v>1200000</v>
      </c>
      <c r="K28" s="8">
        <f t="shared" si="9"/>
        <v>130000</v>
      </c>
      <c r="L28" s="8">
        <f t="shared" si="10"/>
        <v>75000</v>
      </c>
      <c r="M28" s="8">
        <f t="shared" si="11"/>
        <v>400000</v>
      </c>
      <c r="N28" s="8">
        <f t="shared" si="12"/>
        <v>1070000</v>
      </c>
      <c r="O28" s="8">
        <f t="shared" si="13"/>
        <v>995000</v>
      </c>
      <c r="P28" s="8">
        <f t="shared" si="14"/>
        <v>325000</v>
      </c>
    </row>
    <row r="29" spans="1:16">
      <c r="A29" s="5">
        <f>EDATE($B$4,11)</f>
        <v>43586</v>
      </c>
      <c r="B29" s="8">
        <f t="shared" si="0"/>
        <v>600000</v>
      </c>
      <c r="C29" s="8">
        <f t="shared" si="1"/>
        <v>60000</v>
      </c>
      <c r="D29" s="8">
        <f t="shared" si="2"/>
        <v>40000</v>
      </c>
      <c r="E29" s="8">
        <f t="shared" si="3"/>
        <v>200000</v>
      </c>
      <c r="F29" s="8">
        <f t="shared" si="4"/>
        <v>600000</v>
      </c>
      <c r="G29" s="8">
        <f t="shared" si="5"/>
        <v>70000</v>
      </c>
      <c r="H29" s="8">
        <f t="shared" si="6"/>
        <v>35000.000000000007</v>
      </c>
      <c r="I29" s="8">
        <f t="shared" si="7"/>
        <v>200000</v>
      </c>
      <c r="J29" s="8">
        <f t="shared" si="8"/>
        <v>1200000</v>
      </c>
      <c r="K29" s="8">
        <f t="shared" si="9"/>
        <v>130000</v>
      </c>
      <c r="L29" s="8">
        <f t="shared" si="10"/>
        <v>75000</v>
      </c>
      <c r="M29" s="8">
        <f t="shared" si="11"/>
        <v>400000</v>
      </c>
      <c r="N29" s="8">
        <f t="shared" si="12"/>
        <v>1070000</v>
      </c>
      <c r="O29" s="8">
        <f t="shared" si="13"/>
        <v>995000</v>
      </c>
      <c r="P29" s="8">
        <f t="shared" si="14"/>
        <v>325000</v>
      </c>
    </row>
    <row r="31" spans="1:16">
      <c r="A31" s="4" t="s">
        <v>152</v>
      </c>
      <c r="B31" s="8">
        <f t="shared" ref="B31:P31" si="15">SUM(B18:B29)</f>
        <v>7200000</v>
      </c>
      <c r="C31" s="8">
        <f t="shared" si="15"/>
        <v>720000</v>
      </c>
      <c r="D31" s="8">
        <f t="shared" si="15"/>
        <v>480000</v>
      </c>
      <c r="E31" s="8">
        <f t="shared" si="15"/>
        <v>2400000</v>
      </c>
      <c r="F31" s="8">
        <f t="shared" si="15"/>
        <v>6600000</v>
      </c>
      <c r="G31" s="8">
        <f t="shared" si="15"/>
        <v>770000</v>
      </c>
      <c r="H31" s="8">
        <f t="shared" si="15"/>
        <v>385000.00000000006</v>
      </c>
      <c r="I31" s="8">
        <f t="shared" si="15"/>
        <v>2200000</v>
      </c>
      <c r="J31" s="8">
        <f t="shared" si="15"/>
        <v>13800000</v>
      </c>
      <c r="K31" s="8">
        <f t="shared" si="15"/>
        <v>1490000</v>
      </c>
      <c r="L31" s="8">
        <f t="shared" si="15"/>
        <v>865000</v>
      </c>
      <c r="M31" s="8">
        <f t="shared" si="15"/>
        <v>4600000</v>
      </c>
      <c r="N31" s="8">
        <f t="shared" si="15"/>
        <v>12310000</v>
      </c>
      <c r="O31" s="8">
        <f t="shared" si="15"/>
        <v>11445000</v>
      </c>
      <c r="P31" s="8">
        <f t="shared" si="15"/>
        <v>3735000</v>
      </c>
    </row>
  </sheetData>
  <phoneticPr fontId="4" type="noConversion"/>
  <dataValidations count="1">
    <dataValidation type="list" allowBlank="1" showInputMessage="1" showErrorMessage="1" sqref="B10:C10" xr:uid="{00000000-0002-0000-0900-000001000000}">
      <formula1>"0.03,0.035,0.04,0.045,0.05"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_month_list!$A$1:$A$24</xm:f>
          </x14:formula1>
          <xm:sqref>B8:C8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4"/>
  <sheetViews>
    <sheetView workbookViewId="0"/>
  </sheetViews>
  <sheetFormatPr baseColWidth="10" defaultColWidth="9" defaultRowHeight="14"/>
  <sheetData>
    <row r="1" spans="1:1">
      <c r="A1" s="5">
        <v>43101</v>
      </c>
    </row>
    <row r="2" spans="1:1">
      <c r="A2" s="5">
        <v>43132</v>
      </c>
    </row>
    <row r="3" spans="1:1">
      <c r="A3" s="5">
        <v>43160</v>
      </c>
    </row>
    <row r="4" spans="1:1">
      <c r="A4" s="5">
        <v>43191</v>
      </c>
    </row>
    <row r="5" spans="1:1">
      <c r="A5" s="5">
        <v>43221</v>
      </c>
    </row>
    <row r="6" spans="1:1">
      <c r="A6" s="5">
        <v>43252</v>
      </c>
    </row>
    <row r="7" spans="1:1">
      <c r="A7" s="5">
        <v>43282</v>
      </c>
    </row>
    <row r="8" spans="1:1">
      <c r="A8" s="5">
        <v>43313</v>
      </c>
    </row>
    <row r="9" spans="1:1">
      <c r="A9" s="5">
        <v>43344</v>
      </c>
    </row>
    <row r="10" spans="1:1">
      <c r="A10" s="5">
        <v>43374</v>
      </c>
    </row>
    <row r="11" spans="1:1">
      <c r="A11" s="5">
        <v>43405</v>
      </c>
    </row>
    <row r="12" spans="1:1">
      <c r="A12" s="5">
        <v>43435</v>
      </c>
    </row>
    <row r="13" spans="1:1">
      <c r="A13" s="5">
        <v>43466</v>
      </c>
    </row>
    <row r="14" spans="1:1">
      <c r="A14" s="5">
        <v>43497</v>
      </c>
    </row>
    <row r="15" spans="1:1">
      <c r="A15" s="5">
        <v>43525</v>
      </c>
    </row>
    <row r="16" spans="1:1">
      <c r="A16" s="5">
        <v>43556</v>
      </c>
    </row>
    <row r="17" spans="1:1">
      <c r="A17" s="5">
        <v>43586</v>
      </c>
    </row>
    <row r="18" spans="1:1">
      <c r="A18" s="5">
        <v>43617</v>
      </c>
    </row>
    <row r="19" spans="1:1">
      <c r="A19" s="5">
        <v>43647</v>
      </c>
    </row>
    <row r="20" spans="1:1">
      <c r="A20" s="5">
        <v>43678</v>
      </c>
    </row>
    <row r="21" spans="1:1">
      <c r="A21" s="5">
        <v>43709</v>
      </c>
    </row>
    <row r="22" spans="1:1">
      <c r="A22" s="5">
        <v>43739</v>
      </c>
    </row>
    <row r="23" spans="1:1">
      <c r="A23" s="5">
        <v>43770</v>
      </c>
    </row>
    <row r="24" spans="1:1">
      <c r="A24" s="5">
        <v>43800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activeCell="B13" sqref="B13:C13"/>
    </sheetView>
  </sheetViews>
  <sheetFormatPr baseColWidth="10" defaultColWidth="9" defaultRowHeight="14"/>
  <cols>
    <col min="2" max="2" width="26.796875" customWidth="1"/>
    <col min="3" max="3" width="84.19921875" customWidth="1"/>
  </cols>
  <sheetData>
    <row r="1" spans="1:3">
      <c r="A1" s="1" t="s">
        <v>12</v>
      </c>
      <c r="B1" s="1" t="s">
        <v>13</v>
      </c>
      <c r="C1" s="1" t="s">
        <v>14</v>
      </c>
    </row>
    <row r="2" spans="1:3">
      <c r="A2">
        <v>1</v>
      </c>
      <c r="B2" t="s">
        <v>15</v>
      </c>
      <c r="C2" t="s">
        <v>41</v>
      </c>
    </row>
    <row r="3" spans="1:3">
      <c r="A3">
        <v>2</v>
      </c>
      <c r="B3" t="s">
        <v>16</v>
      </c>
      <c r="C3" t="s">
        <v>42</v>
      </c>
    </row>
    <row r="4" spans="1:3">
      <c r="A4">
        <v>3</v>
      </c>
      <c r="B4" t="s">
        <v>17</v>
      </c>
      <c r="C4" t="s">
        <v>43</v>
      </c>
    </row>
    <row r="5" spans="1:3">
      <c r="A5">
        <v>4</v>
      </c>
      <c r="B5" t="s">
        <v>18</v>
      </c>
      <c r="C5" t="s">
        <v>44</v>
      </c>
    </row>
    <row r="6" spans="1:3">
      <c r="A6">
        <v>5</v>
      </c>
      <c r="B6" t="s">
        <v>19</v>
      </c>
      <c r="C6" t="s">
        <v>45</v>
      </c>
    </row>
    <row r="7" spans="1:3">
      <c r="A7">
        <v>6</v>
      </c>
      <c r="B7" t="s">
        <v>20</v>
      </c>
      <c r="C7" t="s">
        <v>46</v>
      </c>
    </row>
    <row r="8" spans="1:3">
      <c r="A8">
        <v>7</v>
      </c>
      <c r="B8" t="s">
        <v>21</v>
      </c>
      <c r="C8" t="s">
        <v>47</v>
      </c>
    </row>
    <row r="9" spans="1:3">
      <c r="A9">
        <v>8</v>
      </c>
      <c r="B9" t="s">
        <v>22</v>
      </c>
      <c r="C9" t="s">
        <v>48</v>
      </c>
    </row>
    <row r="10" spans="1:3">
      <c r="A10">
        <v>9</v>
      </c>
      <c r="B10" t="s">
        <v>23</v>
      </c>
      <c r="C10" t="s">
        <v>49</v>
      </c>
    </row>
    <row r="11" spans="1:3">
      <c r="A11">
        <v>10</v>
      </c>
      <c r="B11" t="s">
        <v>24</v>
      </c>
      <c r="C11" t="s">
        <v>50</v>
      </c>
    </row>
    <row r="12" spans="1:3">
      <c r="A12">
        <v>11</v>
      </c>
      <c r="B12" t="s">
        <v>25</v>
      </c>
      <c r="C12" t="s">
        <v>51</v>
      </c>
    </row>
    <row r="13" spans="1:3">
      <c r="A13">
        <v>12</v>
      </c>
      <c r="B13" t="s">
        <v>26</v>
      </c>
      <c r="C13" t="s">
        <v>154</v>
      </c>
    </row>
    <row r="14" spans="1:3">
      <c r="A14">
        <v>13</v>
      </c>
      <c r="B14" t="s">
        <v>27</v>
      </c>
      <c r="C14" t="s">
        <v>53</v>
      </c>
    </row>
    <row r="15" spans="1:3">
      <c r="A15">
        <v>14</v>
      </c>
      <c r="B15" t="s">
        <v>28</v>
      </c>
      <c r="C15" t="s">
        <v>54</v>
      </c>
    </row>
    <row r="16" spans="1:3">
      <c r="A16">
        <v>15</v>
      </c>
      <c r="B16" t="s">
        <v>29</v>
      </c>
      <c r="C16" t="s">
        <v>55</v>
      </c>
    </row>
    <row r="17" spans="1:3">
      <c r="A17">
        <v>16</v>
      </c>
      <c r="B17" t="s">
        <v>30</v>
      </c>
      <c r="C17" t="s">
        <v>56</v>
      </c>
    </row>
    <row r="18" spans="1:3">
      <c r="A18">
        <v>17</v>
      </c>
      <c r="B18" t="s">
        <v>31</v>
      </c>
      <c r="C18" t="s">
        <v>57</v>
      </c>
    </row>
    <row r="19" spans="1:3">
      <c r="A19">
        <v>18</v>
      </c>
      <c r="B19" t="s">
        <v>32</v>
      </c>
      <c r="C19" t="s">
        <v>58</v>
      </c>
    </row>
    <row r="20" spans="1:3">
      <c r="A20">
        <v>19</v>
      </c>
      <c r="B20" t="s">
        <v>33</v>
      </c>
      <c r="C20" t="s">
        <v>59</v>
      </c>
    </row>
    <row r="21" spans="1:3">
      <c r="A21">
        <v>20</v>
      </c>
      <c r="B21" t="s">
        <v>34</v>
      </c>
      <c r="C21" t="s">
        <v>60</v>
      </c>
    </row>
    <row r="22" spans="1:3">
      <c r="A22">
        <v>21</v>
      </c>
      <c r="B22" t="s">
        <v>35</v>
      </c>
      <c r="C22" t="s">
        <v>61</v>
      </c>
    </row>
    <row r="23" spans="1:3">
      <c r="A23">
        <v>22</v>
      </c>
      <c r="B23" t="s">
        <v>36</v>
      </c>
      <c r="C23" t="s">
        <v>62</v>
      </c>
    </row>
    <row r="24" spans="1:3">
      <c r="A24">
        <v>23</v>
      </c>
      <c r="B24" t="s">
        <v>37</v>
      </c>
      <c r="C24" t="s">
        <v>63</v>
      </c>
    </row>
    <row r="25" spans="1:3">
      <c r="A25">
        <v>24</v>
      </c>
      <c r="B25" t="s">
        <v>38</v>
      </c>
      <c r="C25" t="s">
        <v>64</v>
      </c>
    </row>
    <row r="26" spans="1:3">
      <c r="A26">
        <v>25</v>
      </c>
      <c r="B26" t="s">
        <v>39</v>
      </c>
      <c r="C26" t="s">
        <v>65</v>
      </c>
    </row>
    <row r="27" spans="1:3">
      <c r="A27">
        <v>26</v>
      </c>
      <c r="B27" t="s">
        <v>40</v>
      </c>
      <c r="C27" t="s">
        <v>66</v>
      </c>
    </row>
    <row r="28" spans="1:3">
      <c r="A28">
        <v>27</v>
      </c>
      <c r="B28" t="s">
        <v>9</v>
      </c>
      <c r="C28" t="s">
        <v>67</v>
      </c>
    </row>
    <row r="29" spans="1:3">
      <c r="A29">
        <v>28</v>
      </c>
      <c r="B29" t="s">
        <v>9</v>
      </c>
      <c r="C29" t="s">
        <v>68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"/>
  <sheetViews>
    <sheetView topLeftCell="E2" workbookViewId="0">
      <selection activeCell="R36" sqref="I36:R36"/>
    </sheetView>
  </sheetViews>
  <sheetFormatPr baseColWidth="10" defaultColWidth="9" defaultRowHeight="14"/>
  <cols>
    <col min="3" max="3" width="52" customWidth="1"/>
    <col min="4" max="4" width="20" customWidth="1"/>
    <col min="5" max="5" width="15.3984375" customWidth="1"/>
    <col min="6" max="6" width="14" customWidth="1"/>
    <col min="7" max="7" width="11.19921875" bestFit="1" customWidth="1"/>
    <col min="8" max="8" width="16.3984375" customWidth="1"/>
    <col min="9" max="9" width="16.796875" customWidth="1"/>
    <col min="11" max="11" width="19.796875" customWidth="1"/>
    <col min="12" max="12" width="18.19921875" customWidth="1"/>
    <col min="13" max="13" width="20.19921875" customWidth="1"/>
    <col min="14" max="14" width="18.19921875" customWidth="1"/>
    <col min="15" max="15" width="17.3984375" customWidth="1"/>
    <col min="16" max="16" width="17.19921875" customWidth="1"/>
    <col min="17" max="17" width="18.19921875" customWidth="1"/>
    <col min="18" max="18" width="21" customWidth="1"/>
    <col min="19" max="19" width="18.19921875" customWidth="1"/>
    <col min="20" max="20" width="17.59765625" customWidth="1"/>
    <col min="21" max="21" width="15.796875" customWidth="1"/>
    <col min="22" max="22" width="14.59765625" customWidth="1"/>
    <col min="23" max="23" width="18.59765625" customWidth="1"/>
  </cols>
  <sheetData>
    <row r="1" spans="1:23" ht="22">
      <c r="D1" s="13" t="s">
        <v>155</v>
      </c>
      <c r="K1" s="14" t="s">
        <v>156</v>
      </c>
      <c r="L1" s="13"/>
      <c r="M1" s="13"/>
      <c r="N1" s="13" t="s">
        <v>157</v>
      </c>
      <c r="O1" s="13" t="s">
        <v>158</v>
      </c>
      <c r="P1" s="13"/>
      <c r="Q1" s="13"/>
      <c r="R1" s="13"/>
      <c r="S1" s="13"/>
      <c r="T1" s="13"/>
    </row>
    <row r="2" spans="1:23">
      <c r="A2" s="1" t="s">
        <v>12</v>
      </c>
      <c r="B2" s="1" t="s">
        <v>13</v>
      </c>
      <c r="C2" s="1" t="s">
        <v>14</v>
      </c>
      <c r="D2" s="9" t="s">
        <v>69</v>
      </c>
      <c r="E2" s="9" t="s">
        <v>70</v>
      </c>
      <c r="F2" s="9" t="s">
        <v>71</v>
      </c>
      <c r="G2" s="9" t="s">
        <v>72</v>
      </c>
      <c r="H2" s="9" t="s">
        <v>73</v>
      </c>
      <c r="I2" s="9" t="s">
        <v>74</v>
      </c>
      <c r="J2" s="1"/>
      <c r="K2" s="10" t="s">
        <v>75</v>
      </c>
      <c r="L2" s="10" t="s">
        <v>76</v>
      </c>
      <c r="M2" s="10" t="s">
        <v>77</v>
      </c>
      <c r="N2" s="11" t="s">
        <v>78</v>
      </c>
      <c r="O2" s="12" t="s">
        <v>79</v>
      </c>
      <c r="P2" s="12" t="s">
        <v>80</v>
      </c>
      <c r="Q2" s="12" t="s">
        <v>81</v>
      </c>
      <c r="R2" s="12" t="s">
        <v>82</v>
      </c>
      <c r="S2" s="12" t="s">
        <v>83</v>
      </c>
      <c r="T2" s="12" t="s">
        <v>84</v>
      </c>
      <c r="U2" s="12" t="s">
        <v>85</v>
      </c>
      <c r="V2" s="12" t="s">
        <v>86</v>
      </c>
      <c r="W2" s="12" t="s">
        <v>87</v>
      </c>
    </row>
    <row r="3" spans="1:23">
      <c r="A3">
        <v>1</v>
      </c>
      <c r="B3" t="s">
        <v>15</v>
      </c>
      <c r="C3" t="s">
        <v>41</v>
      </c>
      <c r="D3">
        <v>12000000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12000000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2</v>
      </c>
      <c r="B4" t="s">
        <v>16</v>
      </c>
      <c r="C4" t="s">
        <v>42</v>
      </c>
      <c r="D4">
        <v>-300000</v>
      </c>
      <c r="E4">
        <v>0</v>
      </c>
      <c r="F4">
        <v>200000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100000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3</v>
      </c>
      <c r="B5" t="s">
        <v>17</v>
      </c>
      <c r="C5" t="s">
        <v>43</v>
      </c>
      <c r="D5">
        <v>-480000</v>
      </c>
      <c r="E5">
        <v>0</v>
      </c>
      <c r="F5">
        <v>0</v>
      </c>
      <c r="G5">
        <v>480000</v>
      </c>
      <c r="H5">
        <v>0</v>
      </c>
      <c r="I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4</v>
      </c>
      <c r="B6" t="s">
        <v>18</v>
      </c>
      <c r="C6" t="s">
        <v>44</v>
      </c>
      <c r="D6">
        <v>-3600000</v>
      </c>
      <c r="E6">
        <v>0</v>
      </c>
      <c r="F6">
        <v>0</v>
      </c>
      <c r="G6">
        <v>0</v>
      </c>
      <c r="H6">
        <v>3600000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5</v>
      </c>
      <c r="B7" t="s">
        <v>19</v>
      </c>
      <c r="C7" t="s">
        <v>45</v>
      </c>
      <c r="D7">
        <v>-360000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360000</v>
      </c>
      <c r="T7">
        <v>0</v>
      </c>
      <c r="U7">
        <v>0</v>
      </c>
      <c r="V7">
        <v>0</v>
      </c>
      <c r="W7">
        <v>0</v>
      </c>
    </row>
    <row r="8" spans="1:23">
      <c r="A8">
        <v>6</v>
      </c>
      <c r="B8" t="s">
        <v>20</v>
      </c>
      <c r="C8" t="s">
        <v>46</v>
      </c>
      <c r="D8">
        <v>-300000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300000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7</v>
      </c>
      <c r="B9" t="s">
        <v>21</v>
      </c>
      <c r="C9" t="s">
        <v>47</v>
      </c>
      <c r="D9">
        <v>-150000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150000</v>
      </c>
      <c r="U9">
        <v>0</v>
      </c>
      <c r="V9">
        <v>0</v>
      </c>
      <c r="W9">
        <v>0</v>
      </c>
    </row>
    <row r="10" spans="1:23">
      <c r="A10">
        <v>8</v>
      </c>
      <c r="B10" t="s">
        <v>22</v>
      </c>
      <c r="C10" t="s">
        <v>48</v>
      </c>
      <c r="D10">
        <v>100000</v>
      </c>
      <c r="E10">
        <v>100000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200000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9</v>
      </c>
      <c r="B11" t="s">
        <v>23</v>
      </c>
      <c r="C11" t="s">
        <v>49</v>
      </c>
      <c r="D11">
        <v>-35000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35000</v>
      </c>
      <c r="V11">
        <v>0</v>
      </c>
      <c r="W11">
        <v>0</v>
      </c>
    </row>
    <row r="12" spans="1:23">
      <c r="A12">
        <v>10</v>
      </c>
      <c r="B12" t="s">
        <v>24</v>
      </c>
      <c r="C12" t="s">
        <v>50</v>
      </c>
      <c r="D12">
        <v>-100000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100000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11</v>
      </c>
      <c r="B13" t="s">
        <v>25</v>
      </c>
      <c r="C13" t="s">
        <v>51</v>
      </c>
      <c r="D13">
        <v>-480000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480000</v>
      </c>
      <c r="T13">
        <v>0</v>
      </c>
      <c r="U13">
        <v>0</v>
      </c>
      <c r="V13">
        <v>0</v>
      </c>
      <c r="W13">
        <v>0</v>
      </c>
    </row>
    <row r="14" spans="1:23">
      <c r="A14">
        <v>12</v>
      </c>
      <c r="B14" t="s">
        <v>26</v>
      </c>
      <c r="C14" t="s">
        <v>52</v>
      </c>
      <c r="D14">
        <v>-2400000</v>
      </c>
      <c r="E14">
        <v>0</v>
      </c>
      <c r="F14">
        <v>0</v>
      </c>
      <c r="G14">
        <v>0</v>
      </c>
      <c r="H14">
        <v>14400000</v>
      </c>
      <c r="I14">
        <v>0</v>
      </c>
      <c r="K14">
        <v>0</v>
      </c>
      <c r="L14">
        <v>0</v>
      </c>
      <c r="M14">
        <v>12000000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13</v>
      </c>
      <c r="B15" t="s">
        <v>27</v>
      </c>
      <c r="C15" t="s">
        <v>53</v>
      </c>
      <c r="D15">
        <v>-300000</v>
      </c>
      <c r="E15">
        <v>0</v>
      </c>
      <c r="F15">
        <v>0</v>
      </c>
      <c r="G15">
        <v>0</v>
      </c>
      <c r="H15">
        <v>300000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</v>
      </c>
      <c r="B16" t="s">
        <v>28</v>
      </c>
      <c r="C16" t="s">
        <v>54</v>
      </c>
      <c r="D16">
        <v>-300000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300000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15</v>
      </c>
      <c r="B17" t="s">
        <v>29</v>
      </c>
      <c r="C17" t="s">
        <v>55</v>
      </c>
      <c r="D17">
        <v>600000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600000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16</v>
      </c>
      <c r="B18" t="s">
        <v>30</v>
      </c>
      <c r="C18" t="s">
        <v>153</v>
      </c>
      <c r="D18">
        <v>0</v>
      </c>
      <c r="E18">
        <v>240000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  <c r="O18">
        <v>240000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17</v>
      </c>
      <c r="B19" t="s">
        <v>31</v>
      </c>
      <c r="C19" t="s">
        <v>57</v>
      </c>
      <c r="D19">
        <v>0</v>
      </c>
      <c r="E19">
        <v>0</v>
      </c>
      <c r="F19">
        <v>0</v>
      </c>
      <c r="G19">
        <v>0</v>
      </c>
      <c r="H19">
        <v>0</v>
      </c>
      <c r="I19">
        <v>150000</v>
      </c>
      <c r="K19">
        <v>150000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18</v>
      </c>
      <c r="B20" t="s">
        <v>32</v>
      </c>
      <c r="C20" t="s">
        <v>58</v>
      </c>
      <c r="D20">
        <v>-45000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45000</v>
      </c>
      <c r="V20">
        <v>0</v>
      </c>
      <c r="W20">
        <v>0</v>
      </c>
    </row>
    <row r="21" spans="1:23">
      <c r="A21">
        <v>19</v>
      </c>
      <c r="B21" t="s">
        <v>33</v>
      </c>
      <c r="C21" t="s">
        <v>59</v>
      </c>
      <c r="D21">
        <v>-100000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100000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20</v>
      </c>
      <c r="B22" t="s">
        <v>34</v>
      </c>
      <c r="C22" t="s">
        <v>60</v>
      </c>
      <c r="D22">
        <v>-320000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320000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21</v>
      </c>
      <c r="B23" t="s">
        <v>35</v>
      </c>
      <c r="C23" t="s">
        <v>61</v>
      </c>
      <c r="D23">
        <v>-360000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360000</v>
      </c>
      <c r="T23">
        <v>0</v>
      </c>
      <c r="U23">
        <v>0</v>
      </c>
      <c r="V23">
        <v>0</v>
      </c>
      <c r="W23">
        <v>0</v>
      </c>
    </row>
    <row r="24" spans="1:23">
      <c r="A24">
        <v>22</v>
      </c>
      <c r="B24" t="s">
        <v>36</v>
      </c>
      <c r="C24" t="s">
        <v>62</v>
      </c>
      <c r="D24">
        <v>0</v>
      </c>
      <c r="E24">
        <v>600000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0</v>
      </c>
      <c r="O24">
        <v>600000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23</v>
      </c>
      <c r="B25" t="s">
        <v>37</v>
      </c>
      <c r="C25" t="s">
        <v>63</v>
      </c>
      <c r="D25">
        <v>-150000</v>
      </c>
      <c r="E25">
        <v>0</v>
      </c>
      <c r="F25">
        <v>0</v>
      </c>
      <c r="G25">
        <v>0</v>
      </c>
      <c r="H25">
        <v>0</v>
      </c>
      <c r="I25">
        <v>0</v>
      </c>
      <c r="K25">
        <v>-150000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24</v>
      </c>
      <c r="B26" t="s">
        <v>38</v>
      </c>
      <c r="C26" t="s">
        <v>64</v>
      </c>
      <c r="D26">
        <v>-60000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60000</v>
      </c>
    </row>
    <row r="27" spans="1:23">
      <c r="A27">
        <v>25</v>
      </c>
      <c r="B27" t="s">
        <v>39</v>
      </c>
      <c r="C27" t="s">
        <v>65</v>
      </c>
      <c r="D27">
        <v>240000</v>
      </c>
      <c r="E27">
        <v>-240000</v>
      </c>
      <c r="F27">
        <v>0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26</v>
      </c>
      <c r="B28" t="s">
        <v>40</v>
      </c>
      <c r="C28" t="s">
        <v>66</v>
      </c>
      <c r="D28">
        <v>-80000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80000</v>
      </c>
      <c r="W28">
        <v>0</v>
      </c>
    </row>
    <row r="29" spans="1:23">
      <c r="A29">
        <v>27</v>
      </c>
      <c r="B29" t="s">
        <v>9</v>
      </c>
      <c r="C29" t="s">
        <v>67</v>
      </c>
      <c r="D29">
        <v>100000</v>
      </c>
      <c r="E29">
        <v>-100000</v>
      </c>
      <c r="F29">
        <v>0</v>
      </c>
      <c r="G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28</v>
      </c>
      <c r="B30" t="s">
        <v>9</v>
      </c>
      <c r="C30" t="s">
        <v>68</v>
      </c>
      <c r="D30">
        <v>-50000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50000</v>
      </c>
      <c r="V30">
        <v>0</v>
      </c>
      <c r="W30">
        <v>0</v>
      </c>
    </row>
    <row r="32" spans="1:23">
      <c r="D32">
        <f>SUM(D3:D30)</f>
        <v>3070000</v>
      </c>
      <c r="E32">
        <f t="shared" ref="E32:W32" si="0">SUM(E3:E30)</f>
        <v>600000</v>
      </c>
      <c r="F32">
        <f t="shared" si="0"/>
        <v>200000</v>
      </c>
      <c r="G32">
        <f t="shared" si="0"/>
        <v>480000</v>
      </c>
      <c r="H32">
        <f t="shared" si="0"/>
        <v>18300000</v>
      </c>
      <c r="I32">
        <f t="shared" si="0"/>
        <v>150000</v>
      </c>
      <c r="J32">
        <f t="shared" si="0"/>
        <v>0</v>
      </c>
      <c r="K32">
        <f t="shared" si="0"/>
        <v>0</v>
      </c>
      <c r="L32">
        <f t="shared" si="0"/>
        <v>600000</v>
      </c>
      <c r="M32">
        <f t="shared" si="0"/>
        <v>12000000</v>
      </c>
      <c r="N32">
        <f t="shared" si="0"/>
        <v>12000000</v>
      </c>
      <c r="O32">
        <f t="shared" si="0"/>
        <v>840000</v>
      </c>
      <c r="P32">
        <f t="shared" si="0"/>
        <v>200000</v>
      </c>
      <c r="Q32">
        <f t="shared" si="0"/>
        <v>300000</v>
      </c>
      <c r="R32">
        <f t="shared" si="0"/>
        <v>920000</v>
      </c>
      <c r="S32">
        <f t="shared" si="0"/>
        <v>1200000</v>
      </c>
      <c r="T32">
        <f t="shared" si="0"/>
        <v>150000</v>
      </c>
      <c r="U32">
        <f t="shared" si="0"/>
        <v>130000</v>
      </c>
      <c r="V32">
        <f t="shared" si="0"/>
        <v>80000</v>
      </c>
      <c r="W32">
        <f t="shared" si="0"/>
        <v>60000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D2" sqref="D2"/>
    </sheetView>
  </sheetViews>
  <sheetFormatPr baseColWidth="10" defaultColWidth="9" defaultRowHeight="14"/>
  <cols>
    <col min="1" max="1" width="35.3984375" customWidth="1"/>
    <col min="2" max="2" width="44.19921875" customWidth="1"/>
  </cols>
  <sheetData>
    <row r="1" spans="1:2">
      <c r="A1" s="1" t="s">
        <v>88</v>
      </c>
      <c r="B1" s="1" t="s">
        <v>89</v>
      </c>
    </row>
    <row r="2" spans="1:2">
      <c r="A2" t="s">
        <v>90</v>
      </c>
    </row>
    <row r="3" spans="1:2">
      <c r="A3" t="s">
        <v>91</v>
      </c>
      <c r="B3">
        <v>840000</v>
      </c>
    </row>
    <row r="4" spans="1:2">
      <c r="A4" t="s">
        <v>92</v>
      </c>
      <c r="B4">
        <v>200000</v>
      </c>
    </row>
    <row r="5" spans="1:2">
      <c r="A5" t="s">
        <v>93</v>
      </c>
    </row>
    <row r="6" spans="1:2">
      <c r="A6" t="s">
        <v>94</v>
      </c>
      <c r="B6">
        <v>-300000</v>
      </c>
    </row>
    <row r="7" spans="1:2">
      <c r="A7" t="s">
        <v>95</v>
      </c>
      <c r="B7">
        <v>-920000</v>
      </c>
    </row>
    <row r="8" spans="1:2">
      <c r="A8" t="s">
        <v>96</v>
      </c>
      <c r="B8">
        <v>-1200000</v>
      </c>
    </row>
    <row r="9" spans="1:2">
      <c r="A9" t="s">
        <v>97</v>
      </c>
      <c r="B9">
        <v>-150000</v>
      </c>
    </row>
    <row r="10" spans="1:2">
      <c r="A10" t="s">
        <v>98</v>
      </c>
      <c r="B10">
        <v>-130000</v>
      </c>
    </row>
    <row r="11" spans="1:2">
      <c r="A11" t="s">
        <v>99</v>
      </c>
      <c r="B11">
        <v>-80000</v>
      </c>
    </row>
    <row r="12" spans="1:2">
      <c r="A12" t="s">
        <v>100</v>
      </c>
      <c r="B12">
        <v>-60000</v>
      </c>
    </row>
    <row r="13" spans="1:2">
      <c r="A13" t="s">
        <v>101</v>
      </c>
      <c r="B13">
        <v>-1800000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10" sqref="B10"/>
    </sheetView>
  </sheetViews>
  <sheetFormatPr baseColWidth="10" defaultColWidth="9" defaultRowHeight="14"/>
  <cols>
    <col min="1" max="1" width="18.19921875" customWidth="1"/>
    <col min="2" max="2" width="25.19921875" customWidth="1"/>
  </cols>
  <sheetData>
    <row r="1" spans="1:2">
      <c r="A1" s="1" t="s">
        <v>102</v>
      </c>
      <c r="B1" s="1" t="s">
        <v>89</v>
      </c>
    </row>
    <row r="2" spans="1:2">
      <c r="A2" t="s">
        <v>69</v>
      </c>
      <c r="B2">
        <v>3070000</v>
      </c>
    </row>
    <row r="3" spans="1:2">
      <c r="A3" t="s">
        <v>70</v>
      </c>
      <c r="B3">
        <v>600000</v>
      </c>
    </row>
    <row r="4" spans="1:2">
      <c r="A4" t="s">
        <v>71</v>
      </c>
      <c r="B4">
        <v>200000</v>
      </c>
    </row>
    <row r="5" spans="1:2">
      <c r="A5" t="s">
        <v>72</v>
      </c>
      <c r="B5">
        <v>480000</v>
      </c>
    </row>
    <row r="6" spans="1:2">
      <c r="A6" t="s">
        <v>73</v>
      </c>
      <c r="B6">
        <v>18300000</v>
      </c>
    </row>
    <row r="7" spans="1:2">
      <c r="A7" t="s">
        <v>74</v>
      </c>
      <c r="B7">
        <v>150000</v>
      </c>
    </row>
    <row r="9" spans="1:2">
      <c r="B9">
        <f>SUM(B2:B7)</f>
        <v>22800000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7" sqref="B7"/>
    </sheetView>
  </sheetViews>
  <sheetFormatPr baseColWidth="10" defaultColWidth="9" defaultRowHeight="14"/>
  <cols>
    <col min="1" max="1" width="26.59765625" customWidth="1"/>
    <col min="2" max="2" width="10.3984375" bestFit="1" customWidth="1"/>
  </cols>
  <sheetData>
    <row r="1" spans="1:2">
      <c r="A1" s="1" t="s">
        <v>103</v>
      </c>
      <c r="B1" s="1" t="s">
        <v>89</v>
      </c>
    </row>
    <row r="2" spans="1:2">
      <c r="A2" t="s">
        <v>75</v>
      </c>
      <c r="B2">
        <v>0</v>
      </c>
    </row>
    <row r="3" spans="1:2">
      <c r="A3" t="s">
        <v>76</v>
      </c>
      <c r="B3">
        <v>600000</v>
      </c>
    </row>
    <row r="4" spans="1:2">
      <c r="A4" t="s">
        <v>77</v>
      </c>
      <c r="B4">
        <v>12000000</v>
      </c>
    </row>
    <row r="6" spans="1:2">
      <c r="B6">
        <f>SUM(B2:B4)</f>
        <v>12600000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8" sqref="B8"/>
    </sheetView>
  </sheetViews>
  <sheetFormatPr baseColWidth="10" defaultColWidth="9" defaultRowHeight="14"/>
  <cols>
    <col min="1" max="1" width="17.3984375" customWidth="1"/>
    <col min="2" max="2" width="33" customWidth="1"/>
  </cols>
  <sheetData>
    <row r="1" spans="1:2">
      <c r="A1" s="1" t="s">
        <v>104</v>
      </c>
      <c r="B1" s="1" t="s">
        <v>89</v>
      </c>
    </row>
    <row r="2" spans="1:2">
      <c r="A2" t="s">
        <v>78</v>
      </c>
      <c r="B2">
        <v>12000000</v>
      </c>
    </row>
    <row r="3" spans="1:2">
      <c r="A3" t="s">
        <v>105</v>
      </c>
      <c r="B3">
        <v>-1800000</v>
      </c>
    </row>
    <row r="7" spans="1:2">
      <c r="B7">
        <f>SUM(B2:B3)</f>
        <v>10200000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B8" sqref="B8"/>
    </sheetView>
  </sheetViews>
  <sheetFormatPr baseColWidth="10" defaultColWidth="9" defaultRowHeight="14"/>
  <cols>
    <col min="1" max="1" width="26.796875" customWidth="1"/>
  </cols>
  <sheetData>
    <row r="1" spans="1:2">
      <c r="A1" s="1" t="s">
        <v>88</v>
      </c>
      <c r="B1" s="1" t="s">
        <v>89</v>
      </c>
    </row>
    <row r="2" spans="1:2">
      <c r="A2" t="s">
        <v>106</v>
      </c>
      <c r="B2">
        <v>0</v>
      </c>
    </row>
    <row r="3" spans="1:2">
      <c r="A3" t="s">
        <v>107</v>
      </c>
      <c r="B3">
        <v>12000000</v>
      </c>
    </row>
    <row r="4" spans="1:2">
      <c r="A4" t="s">
        <v>108</v>
      </c>
      <c r="B4">
        <v>-1800000</v>
      </c>
    </row>
    <row r="5" spans="1:2">
      <c r="A5" t="s">
        <v>109</v>
      </c>
      <c r="B5">
        <v>10200000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B09-6E00-AE4D-AAE2-9AE959E68825}">
  <dimension ref="A1:D14"/>
  <sheetViews>
    <sheetView tabSelected="1" zoomScale="162" workbookViewId="0">
      <selection activeCell="D1" sqref="D1:D1048576"/>
    </sheetView>
  </sheetViews>
  <sheetFormatPr baseColWidth="10" defaultRowHeight="14"/>
  <cols>
    <col min="1" max="1" width="29.3984375" customWidth="1"/>
    <col min="2" max="2" width="21" customWidth="1"/>
    <col min="3" max="3" width="24.796875" customWidth="1"/>
    <col min="4" max="4" width="27" customWidth="1"/>
  </cols>
  <sheetData>
    <row r="1" spans="1:4">
      <c r="A1" s="15" t="s">
        <v>155</v>
      </c>
      <c r="B1" s="15" t="s">
        <v>159</v>
      </c>
      <c r="C1" s="15" t="s">
        <v>160</v>
      </c>
      <c r="D1" s="15" t="s">
        <v>159</v>
      </c>
    </row>
    <row r="2" spans="1:4">
      <c r="A2" s="15" t="s">
        <v>161</v>
      </c>
      <c r="B2" s="16"/>
      <c r="C2" s="15" t="s">
        <v>162</v>
      </c>
      <c r="D2" s="16"/>
    </row>
    <row r="3" spans="1:4">
      <c r="A3" s="16" t="s">
        <v>69</v>
      </c>
      <c r="B3" s="17">
        <v>3070000</v>
      </c>
      <c r="C3" s="16" t="s">
        <v>75</v>
      </c>
      <c r="D3" s="16">
        <v>0</v>
      </c>
    </row>
    <row r="4" spans="1:4">
      <c r="A4" s="16" t="s">
        <v>70</v>
      </c>
      <c r="B4" s="17">
        <v>600000</v>
      </c>
      <c r="C4" s="16" t="s">
        <v>76</v>
      </c>
      <c r="D4" s="17">
        <v>600000</v>
      </c>
    </row>
    <row r="5" spans="1:4">
      <c r="A5" s="16" t="s">
        <v>74</v>
      </c>
      <c r="B5" s="17">
        <v>150000</v>
      </c>
      <c r="C5" s="15" t="s">
        <v>163</v>
      </c>
      <c r="D5" s="18">
        <v>600000</v>
      </c>
    </row>
    <row r="6" spans="1:4">
      <c r="A6" s="15" t="s">
        <v>164</v>
      </c>
      <c r="B6" s="16"/>
      <c r="C6" s="15" t="s">
        <v>165</v>
      </c>
      <c r="D6" s="16"/>
    </row>
    <row r="7" spans="1:4">
      <c r="A7" s="16" t="s">
        <v>71</v>
      </c>
      <c r="B7" s="17">
        <v>200000</v>
      </c>
      <c r="C7" s="16" t="s">
        <v>77</v>
      </c>
      <c r="D7" s="17">
        <v>12000000</v>
      </c>
    </row>
    <row r="8" spans="1:4">
      <c r="A8" s="16" t="s">
        <v>72</v>
      </c>
      <c r="B8" s="17">
        <v>480000</v>
      </c>
      <c r="C8" s="15" t="s">
        <v>166</v>
      </c>
      <c r="D8" s="18">
        <v>12000000</v>
      </c>
    </row>
    <row r="9" spans="1:4">
      <c r="A9" s="16" t="s">
        <v>73</v>
      </c>
      <c r="B9" s="17">
        <v>18300000</v>
      </c>
      <c r="C9" s="15" t="s">
        <v>167</v>
      </c>
      <c r="D9" s="18">
        <v>12600000</v>
      </c>
    </row>
    <row r="10" spans="1:4">
      <c r="A10" s="16"/>
      <c r="B10" s="16"/>
      <c r="C10" s="15" t="s">
        <v>168</v>
      </c>
      <c r="D10" s="16"/>
    </row>
    <row r="11" spans="1:4">
      <c r="A11" s="16"/>
      <c r="B11" s="16"/>
      <c r="C11" s="16" t="s">
        <v>78</v>
      </c>
      <c r="D11" s="17">
        <v>12000000</v>
      </c>
    </row>
    <row r="12" spans="1:4">
      <c r="A12" s="16"/>
      <c r="B12" s="16"/>
      <c r="C12" s="16" t="s">
        <v>105</v>
      </c>
      <c r="D12" s="17">
        <v>-1800000</v>
      </c>
    </row>
    <row r="13" spans="1:4">
      <c r="A13" s="16"/>
      <c r="B13" s="16"/>
      <c r="C13" s="15" t="s">
        <v>169</v>
      </c>
      <c r="D13" s="18">
        <v>10200000</v>
      </c>
    </row>
    <row r="14" spans="1:4">
      <c r="A14" s="15" t="s">
        <v>170</v>
      </c>
      <c r="B14" s="18">
        <v>22800000</v>
      </c>
      <c r="C14" s="15" t="s">
        <v>171</v>
      </c>
      <c r="D14" s="18">
        <v>22800000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0_說明</vt:lpstr>
      <vt:lpstr>1_Step1_事件清單</vt:lpstr>
      <vt:lpstr>2_會計恆等式</vt:lpstr>
      <vt:lpstr>3_綜合損益表</vt:lpstr>
      <vt:lpstr>4_資產</vt:lpstr>
      <vt:lpstr>5_負債</vt:lpstr>
      <vt:lpstr>6_權益</vt:lpstr>
      <vt:lpstr>7_權益變動表</vt:lpstr>
      <vt:lpstr>7.1_資產負債表</vt:lpstr>
      <vt:lpstr>8_情境分析</vt:lpstr>
      <vt:lpstr>9_多台設備參數表</vt:lpstr>
      <vt:lpstr>_month_list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教學部_廖家德</cp:lastModifiedBy>
  <dcterms:created xsi:type="dcterms:W3CDTF">2025-10-15T02:08:52Z</dcterms:created>
  <dcterms:modified xsi:type="dcterms:W3CDTF">2025-10-17T11:45:14Z</dcterms:modified>
</cp:coreProperties>
</file>