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_說明" sheetId="1" r:id="rId1"/>
    <sheet name="1_Step1_事件清單" sheetId="2" r:id="rId2"/>
    <sheet name="2_會計恆等式" sheetId="3" r:id="rId3"/>
    <sheet name="3_綜合損益表" sheetId="4" r:id="rId4"/>
    <sheet name="4_資產" sheetId="5" r:id="rId5"/>
    <sheet name="5_負債" sheetId="6" r:id="rId6"/>
    <sheet name="6_權益" sheetId="7" r:id="rId7"/>
    <sheet name="7_權益變動表" sheetId="8" r:id="rId8"/>
    <sheet name="8_情境分析" sheetId="9" r:id="rId9"/>
    <sheet name="9_多台設備參數表" sheetId="10" r:id="rId10"/>
    <sheet name="_month_list" sheetId="11" state="hidden" r:id="rId11"/>
  </sheets>
  <calcPr calcId="124519" fullCalcOnLoad="1"/>
</workbook>
</file>

<file path=xl/sharedStrings.xml><?xml version="1.0" encoding="utf-8"?>
<sst xmlns="http://schemas.openxmlformats.org/spreadsheetml/2006/main" count="281" uniqueCount="153">
  <si>
    <t>欄位</t>
  </si>
  <si>
    <t>內容</t>
  </si>
  <si>
    <t>公司</t>
  </si>
  <si>
    <t>期間(損益&amp;權益變動)</t>
  </si>
  <si>
    <t>資產負債表日</t>
  </si>
  <si>
    <t>幣別</t>
  </si>
  <si>
    <t>備註</t>
  </si>
  <si>
    <t>健租康股份有限公司（初創）</t>
  </si>
  <si>
    <t>2018/04/01 – 2018/06/30</t>
  </si>
  <si>
    <t>2018/06/30</t>
  </si>
  <si>
    <t>NT$</t>
  </si>
  <si>
    <t>課堂演練用模擬數據</t>
  </si>
  <si>
    <t>編號</t>
  </si>
  <si>
    <t>日期</t>
  </si>
  <si>
    <t>事件</t>
  </si>
  <si>
    <t>2018/04/01</t>
  </si>
  <si>
    <t>2018/04/02</t>
  </si>
  <si>
    <t>2018/04/03</t>
  </si>
  <si>
    <t>2018/04/05</t>
  </si>
  <si>
    <t>2018/04/10</t>
  </si>
  <si>
    <t>2018/04/12</t>
  </si>
  <si>
    <t>2018/04/20</t>
  </si>
  <si>
    <t>2018/04/25</t>
  </si>
  <si>
    <t>2018/04/30</t>
  </si>
  <si>
    <t>2018/05/01</t>
  </si>
  <si>
    <t>2018/05/03</t>
  </si>
  <si>
    <t>2018/05/05</t>
  </si>
  <si>
    <t>2018/05/06</t>
  </si>
  <si>
    <t>2018/05/10</t>
  </si>
  <si>
    <t>2018/05/12</t>
  </si>
  <si>
    <t>2018/05/20</t>
  </si>
  <si>
    <t>2018/05/25</t>
  </si>
  <si>
    <t>2018/05/31</t>
  </si>
  <si>
    <t>2018/06/01</t>
  </si>
  <si>
    <t>2018/06/05</t>
  </si>
  <si>
    <t>2018/06/10</t>
  </si>
  <si>
    <t>2018/06/15</t>
  </si>
  <si>
    <t>2018/06/18</t>
  </si>
  <si>
    <t>2018/06/20</t>
  </si>
  <si>
    <t>2018/06/25</t>
  </si>
  <si>
    <t>2018/06/28</t>
  </si>
  <si>
    <t>公司成立，股東注資現金</t>
  </si>
  <si>
    <t>辦公室租約：押金二個月，支付當月租金</t>
  </si>
  <si>
    <t>購置辦公設備與筆電</t>
  </si>
  <si>
    <t>與OEM簽第一台CT採購合約，支付20%訂金</t>
  </si>
  <si>
    <t>LeaseIntel MVP開發合約，支付第1期30%</t>
  </si>
  <si>
    <t>4月薪資</t>
  </si>
  <si>
    <t>醫材展參展與行銷</t>
  </si>
  <si>
    <t>顧問案開立發票(收現50%)</t>
  </si>
  <si>
    <t>4月水電與雜支</t>
  </si>
  <si>
    <t>5月租金</t>
  </si>
  <si>
    <t>LeaseIntel開發第2期40%</t>
  </si>
  <si>
    <t>銀行撥款Long-term Debt 1200萬；支付OEM尾款14,400,000，設備達資本化條件</t>
  </si>
  <si>
    <t>運輸與安裝費(資本化)</t>
  </si>
  <si>
    <t>5月薪資</t>
  </si>
  <si>
    <t>客戶A簽5年租賃，收取保證金(負債)</t>
  </si>
  <si>
    <t>設備交機起租，5/20-5/31租金列應收</t>
  </si>
  <si>
    <t>購買維護耗材存貨(月結應付)</t>
  </si>
  <si>
    <t>5月水電與雜支</t>
  </si>
  <si>
    <t>6月租金</t>
  </si>
  <si>
    <t>6月薪資(新增1人)</t>
  </si>
  <si>
    <t>LeaseIntel尾款30%</t>
  </si>
  <si>
    <t>6月租金應收(客戶A，月結30天)</t>
  </si>
  <si>
    <t>支付前期應付(耗材)</t>
  </si>
  <si>
    <t>維護外包費(6月)</t>
  </si>
  <si>
    <t>收現5月租金應收</t>
  </si>
  <si>
    <t>支付5-6月利息(4%年利率)</t>
  </si>
  <si>
    <t>收現顧問案尾款</t>
  </si>
  <si>
    <t>6月水電與雜支</t>
  </si>
  <si>
    <t>現金</t>
  </si>
  <si>
    <t>應收帳款</t>
  </si>
  <si>
    <t>存出保證金</t>
  </si>
  <si>
    <t>辦公設備</t>
  </si>
  <si>
    <t>醫療租賃設備</t>
  </si>
  <si>
    <t>存貨(維護耗材)</t>
  </si>
  <si>
    <t>應付帳款</t>
  </si>
  <si>
    <t>客戶保證金(負債)</t>
  </si>
  <si>
    <t>長期借款</t>
  </si>
  <si>
    <t>普通股/股本</t>
  </si>
  <si>
    <t>租賃收入</t>
  </si>
  <si>
    <t>顧問收入</t>
  </si>
  <si>
    <t>房租費用</t>
  </si>
  <si>
    <t>薪資費用</t>
  </si>
  <si>
    <t>研發費用</t>
  </si>
  <si>
    <t>行銷費用</t>
  </si>
  <si>
    <t>水電雜支</t>
  </si>
  <si>
    <t>利息費用</t>
  </si>
  <si>
    <t>維護外包費(成本)</t>
  </si>
  <si>
    <t>項目</t>
  </si>
  <si>
    <t>金額(NT$)</t>
  </si>
  <si>
    <t>營業收入</t>
  </si>
  <si>
    <t xml:space="preserve">  租賃收入</t>
  </si>
  <si>
    <t xml:space="preserve">  顧問收入</t>
  </si>
  <si>
    <t>營業費用/成本</t>
  </si>
  <si>
    <t xml:space="preserve">  房租費用</t>
  </si>
  <si>
    <t xml:space="preserve">  薪資費用</t>
  </si>
  <si>
    <t xml:space="preserve">  研發費用</t>
  </si>
  <si>
    <t xml:space="preserve">  行銷費用</t>
  </si>
  <si>
    <t xml:space="preserve">  水電雜支</t>
  </si>
  <si>
    <t xml:space="preserve">  利息費用</t>
  </si>
  <si>
    <t xml:space="preserve">  維護外包費(成本)</t>
  </si>
  <si>
    <t>本期淨利</t>
  </si>
  <si>
    <t>資產科目</t>
  </si>
  <si>
    <t>負債科目</t>
  </si>
  <si>
    <t>權益科目</t>
  </si>
  <si>
    <t>保留盈餘</t>
  </si>
  <si>
    <t>期初權益</t>
  </si>
  <si>
    <t>+ 本期股東投資</t>
  </si>
  <si>
    <t>+ 本期淨利</t>
  </si>
  <si>
    <t>期末權益</t>
  </si>
  <si>
    <t>新合約開始日</t>
  </si>
  <si>
    <t>租金月費(元)</t>
  </si>
  <si>
    <t>年利率</t>
  </si>
  <si>
    <t>5月收入</t>
  </si>
  <si>
    <t>6月收入</t>
  </si>
  <si>
    <t>5-6月利息</t>
  </si>
  <si>
    <t>4-6月淨利(情境)</t>
  </si>
  <si>
    <t>4-6月淨利(與基準差異)</t>
  </si>
  <si>
    <t>4月淨利</t>
  </si>
  <si>
    <t>5月淨利(情境)</t>
  </si>
  <si>
    <t>6月淨利(情境)</t>
  </si>
  <si>
    <t>3%</t>
  </si>
  <si>
    <t>4%</t>
  </si>
  <si>
    <t>5%</t>
  </si>
  <si>
    <t>多台設備疊加 — 互動參數表（12 個月現金流）</t>
  </si>
  <si>
    <t>黃色儲存格可編輯：起租月份 / 月租價格 / 年利率 / 本金 / 維護成本 / 折舊年限。</t>
  </si>
  <si>
    <t>期間起始月</t>
  </si>
  <si>
    <t>期數(月)</t>
  </si>
  <si>
    <t>參數</t>
  </si>
  <si>
    <t>設備 1</t>
  </si>
  <si>
    <t>設備 2</t>
  </si>
  <si>
    <t>起租月份</t>
  </si>
  <si>
    <t>月租價格(NT$)</t>
  </si>
  <si>
    <t>本金(NT$)</t>
  </si>
  <si>
    <t>維護成本/月(NT$)</t>
  </si>
  <si>
    <t>折舊年限(年)</t>
  </si>
  <si>
    <t>月份</t>
  </si>
  <si>
    <t>設備1_收入</t>
  </si>
  <si>
    <t>設備1_維護</t>
  </si>
  <si>
    <t>設備1_利息</t>
  </si>
  <si>
    <t>設備1_折舊</t>
  </si>
  <si>
    <t>設備2_收入</t>
  </si>
  <si>
    <t>設備2_維護</t>
  </si>
  <si>
    <t>設備2_利息</t>
  </si>
  <si>
    <t>設備2_折舊</t>
  </si>
  <si>
    <t>合計收入</t>
  </si>
  <si>
    <t>合計維護</t>
  </si>
  <si>
    <t>合計利息</t>
  </si>
  <si>
    <t>合計折舊</t>
  </si>
  <si>
    <t>EBITDA(收入-維護)</t>
  </si>
  <si>
    <t>營業利益(EBIT)</t>
  </si>
  <si>
    <t>稅前現金(EBITDA-利息)</t>
  </si>
  <si>
    <t>12個月合計</t>
  </si>
</sst>
</file>

<file path=xl/styles.xml><?xml version="1.0" encoding="utf-8"?>
<styleSheet xmlns="http://schemas.openxmlformats.org/spreadsheetml/2006/main">
  <numFmts count="2">
    <numFmt numFmtId="164" formatCode="yyyy-mm"/>
    <numFmt numFmtId="165" formatCode="#,##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66666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rgb="FFFFF2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164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7</v>
      </c>
    </row>
    <row r="3" spans="1:2">
      <c r="A3" t="s">
        <v>3</v>
      </c>
      <c r="B3" t="s">
        <v>8</v>
      </c>
    </row>
    <row r="4" spans="1:2">
      <c r="A4" t="s">
        <v>4</v>
      </c>
      <c r="B4" t="s">
        <v>9</v>
      </c>
    </row>
    <row r="5" spans="1:2">
      <c r="A5" t="s">
        <v>5</v>
      </c>
      <c r="B5" t="s">
        <v>10</v>
      </c>
    </row>
    <row r="6" spans="1:2">
      <c r="A6" t="s">
        <v>6</v>
      </c>
      <c r="B6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pane xSplit="1" ySplit="18" topLeftCell="B19" activePane="bottomRight" state="frozen"/>
      <selection pane="topRight" activeCell="B1" sqref="B1"/>
      <selection pane="bottomLeft" activeCell="A19" sqref="A19"/>
      <selection pane="bottomRight"/>
    </sheetView>
  </sheetViews>
  <sheetFormatPr defaultRowHeight="15"/>
  <cols>
    <col min="1" max="1" width="10.7109375" customWidth="1"/>
    <col min="2" max="16" width="16.7109375" customWidth="1"/>
  </cols>
  <sheetData>
    <row r="1" spans="1:3">
      <c r="A1" s="2" t="s">
        <v>124</v>
      </c>
    </row>
    <row r="2" spans="1:3">
      <c r="A2" s="3" t="s">
        <v>125</v>
      </c>
    </row>
    <row r="4" spans="1:3">
      <c r="A4" s="4" t="s">
        <v>126</v>
      </c>
      <c r="B4" s="5">
        <v>43252</v>
      </c>
    </row>
    <row r="5" spans="1:3">
      <c r="A5" s="4" t="s">
        <v>127</v>
      </c>
      <c r="B5">
        <v>12</v>
      </c>
    </row>
    <row r="7" spans="1:3">
      <c r="A7" s="4" t="s">
        <v>128</v>
      </c>
      <c r="B7" s="4" t="s">
        <v>129</v>
      </c>
      <c r="C7" s="4" t="s">
        <v>130</v>
      </c>
    </row>
    <row r="8" spans="1:3">
      <c r="A8" s="6" t="s">
        <v>131</v>
      </c>
      <c r="B8" s="7">
        <v>43252</v>
      </c>
      <c r="C8" s="7">
        <v>43282</v>
      </c>
    </row>
    <row r="9" spans="1:3">
      <c r="A9" s="6" t="s">
        <v>132</v>
      </c>
      <c r="B9" s="7">
        <v>600000</v>
      </c>
      <c r="C9" s="7">
        <v>600000</v>
      </c>
    </row>
    <row r="10" spans="1:3">
      <c r="A10" s="6" t="s">
        <v>112</v>
      </c>
      <c r="B10" s="7">
        <v>0.04</v>
      </c>
      <c r="C10" s="7">
        <v>0.035</v>
      </c>
    </row>
    <row r="11" spans="1:3">
      <c r="A11" s="6" t="s">
        <v>133</v>
      </c>
      <c r="B11" s="7">
        <v>12000000</v>
      </c>
      <c r="C11" s="7">
        <v>12000000</v>
      </c>
    </row>
    <row r="12" spans="1:3">
      <c r="A12" s="6" t="s">
        <v>134</v>
      </c>
      <c r="B12" s="7">
        <v>60000</v>
      </c>
      <c r="C12" s="7">
        <v>70000</v>
      </c>
    </row>
    <row r="13" spans="1:3">
      <c r="A13" s="6" t="s">
        <v>135</v>
      </c>
      <c r="B13" s="7">
        <v>5</v>
      </c>
      <c r="C13" s="7">
        <v>5</v>
      </c>
    </row>
    <row r="17" spans="1:16">
      <c r="A17" s="4" t="s">
        <v>136</v>
      </c>
      <c r="B17" s="4" t="s">
        <v>137</v>
      </c>
      <c r="C17" s="4" t="s">
        <v>138</v>
      </c>
      <c r="D17" s="4" t="s">
        <v>139</v>
      </c>
      <c r="E17" s="4" t="s">
        <v>140</v>
      </c>
      <c r="F17" s="4" t="s">
        <v>141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4" t="s">
        <v>149</v>
      </c>
      <c r="O17" s="4" t="s">
        <v>150</v>
      </c>
      <c r="P17" s="4" t="s">
        <v>151</v>
      </c>
    </row>
    <row r="18" spans="1:16">
      <c r="A18" s="5">
        <f>EDATE($B$4,0)</f>
        <v>0</v>
      </c>
      <c r="B18" s="8">
        <f>IF($A18&gt;=B$8,B$9,0)</f>
        <v>0</v>
      </c>
      <c r="C18" s="8">
        <f>IF($A18&gt;=B$8,B$12,0)</f>
        <v>0</v>
      </c>
      <c r="D18" s="8">
        <f>IF($A18&gt;=B$8,B$11*B$10/12,0)</f>
        <v>0</v>
      </c>
      <c r="E18" s="8">
        <f>IF($A18&gt;=B$8,B$11/(B$13*12),0)</f>
        <v>0</v>
      </c>
      <c r="F18" s="8">
        <f>IF($A18&gt;=C$8,C$9,0)</f>
        <v>0</v>
      </c>
      <c r="G18" s="8">
        <f>IF($A18&gt;=C$8,C$12,0)</f>
        <v>0</v>
      </c>
      <c r="H18" s="8">
        <f>IF($A18&gt;=C$8,C$11*C$10/12,0)</f>
        <v>0</v>
      </c>
      <c r="I18" s="8">
        <f>IF($A18&gt;=C$8,C$11/(C$13*12),0)</f>
        <v>0</v>
      </c>
      <c r="J18" s="8">
        <f>B18+F18</f>
        <v>0</v>
      </c>
      <c r="K18" s="8">
        <f>C18+G18</f>
        <v>0</v>
      </c>
      <c r="L18" s="8">
        <f>D18+H18</f>
        <v>0</v>
      </c>
      <c r="M18" s="8">
        <f>E18+I18</f>
        <v>0</v>
      </c>
      <c r="N18" s="8">
        <f>J18-K18</f>
        <v>0</v>
      </c>
      <c r="O18" s="8">
        <f>J18-K18-L18</f>
        <v>0</v>
      </c>
      <c r="P18" s="8">
        <f>M18-L18</f>
        <v>0</v>
      </c>
    </row>
    <row r="19" spans="1:16">
      <c r="A19" s="5">
        <f>EDATE($B$4,1)</f>
        <v>0</v>
      </c>
      <c r="B19" s="8">
        <f>IF($A19&gt;=B$8,B$9,0)</f>
        <v>0</v>
      </c>
      <c r="C19" s="8">
        <f>IF($A19&gt;=B$8,B$12,0)</f>
        <v>0</v>
      </c>
      <c r="D19" s="8">
        <f>IF($A19&gt;=B$8,B$11*B$10/12,0)</f>
        <v>0</v>
      </c>
      <c r="E19" s="8">
        <f>IF($A19&gt;=B$8,B$11/(B$13*12),0)</f>
        <v>0</v>
      </c>
      <c r="F19" s="8">
        <f>IF($A19&gt;=C$8,C$9,0)</f>
        <v>0</v>
      </c>
      <c r="G19" s="8">
        <f>IF($A19&gt;=C$8,C$12,0)</f>
        <v>0</v>
      </c>
      <c r="H19" s="8">
        <f>IF($A19&gt;=C$8,C$11*C$10/12,0)</f>
        <v>0</v>
      </c>
      <c r="I19" s="8">
        <f>IF($A19&gt;=C$8,C$11/(C$13*12),0)</f>
        <v>0</v>
      </c>
      <c r="J19" s="8">
        <f>B19+F19</f>
        <v>0</v>
      </c>
      <c r="K19" s="8">
        <f>C19+G19</f>
        <v>0</v>
      </c>
      <c r="L19" s="8">
        <f>D19+H19</f>
        <v>0</v>
      </c>
      <c r="M19" s="8">
        <f>E19+I19</f>
        <v>0</v>
      </c>
      <c r="N19" s="8">
        <f>J19-K19</f>
        <v>0</v>
      </c>
      <c r="O19" s="8">
        <f>J19-K19-L19</f>
        <v>0</v>
      </c>
      <c r="P19" s="8">
        <f>M19-L19</f>
        <v>0</v>
      </c>
    </row>
    <row r="20" spans="1:16">
      <c r="A20" s="5">
        <f>EDATE($B$4,2)</f>
        <v>0</v>
      </c>
      <c r="B20" s="8">
        <f>IF($A20&gt;=B$8,B$9,0)</f>
        <v>0</v>
      </c>
      <c r="C20" s="8">
        <f>IF($A20&gt;=B$8,B$12,0)</f>
        <v>0</v>
      </c>
      <c r="D20" s="8">
        <f>IF($A20&gt;=B$8,B$11*B$10/12,0)</f>
        <v>0</v>
      </c>
      <c r="E20" s="8">
        <f>IF($A20&gt;=B$8,B$11/(B$13*12),0)</f>
        <v>0</v>
      </c>
      <c r="F20" s="8">
        <f>IF($A20&gt;=C$8,C$9,0)</f>
        <v>0</v>
      </c>
      <c r="G20" s="8">
        <f>IF($A20&gt;=C$8,C$12,0)</f>
        <v>0</v>
      </c>
      <c r="H20" s="8">
        <f>IF($A20&gt;=C$8,C$11*C$10/12,0)</f>
        <v>0</v>
      </c>
      <c r="I20" s="8">
        <f>IF($A20&gt;=C$8,C$11/(C$13*12),0)</f>
        <v>0</v>
      </c>
      <c r="J20" s="8">
        <f>B20+F20</f>
        <v>0</v>
      </c>
      <c r="K20" s="8">
        <f>C20+G20</f>
        <v>0</v>
      </c>
      <c r="L20" s="8">
        <f>D20+H20</f>
        <v>0</v>
      </c>
      <c r="M20" s="8">
        <f>E20+I20</f>
        <v>0</v>
      </c>
      <c r="N20" s="8">
        <f>J20-K20</f>
        <v>0</v>
      </c>
      <c r="O20" s="8">
        <f>J20-K20-L20</f>
        <v>0</v>
      </c>
      <c r="P20" s="8">
        <f>M20-L20</f>
        <v>0</v>
      </c>
    </row>
    <row r="21" spans="1:16">
      <c r="A21" s="5">
        <f>EDATE($B$4,3)</f>
        <v>0</v>
      </c>
      <c r="B21" s="8">
        <f>IF($A21&gt;=B$8,B$9,0)</f>
        <v>0</v>
      </c>
      <c r="C21" s="8">
        <f>IF($A21&gt;=B$8,B$12,0)</f>
        <v>0</v>
      </c>
      <c r="D21" s="8">
        <f>IF($A21&gt;=B$8,B$11*B$10/12,0)</f>
        <v>0</v>
      </c>
      <c r="E21" s="8">
        <f>IF($A21&gt;=B$8,B$11/(B$13*12),0)</f>
        <v>0</v>
      </c>
      <c r="F21" s="8">
        <f>IF($A21&gt;=C$8,C$9,0)</f>
        <v>0</v>
      </c>
      <c r="G21" s="8">
        <f>IF($A21&gt;=C$8,C$12,0)</f>
        <v>0</v>
      </c>
      <c r="H21" s="8">
        <f>IF($A21&gt;=C$8,C$11*C$10/12,0)</f>
        <v>0</v>
      </c>
      <c r="I21" s="8">
        <f>IF($A21&gt;=C$8,C$11/(C$13*12),0)</f>
        <v>0</v>
      </c>
      <c r="J21" s="8">
        <f>B21+F21</f>
        <v>0</v>
      </c>
      <c r="K21" s="8">
        <f>C21+G21</f>
        <v>0</v>
      </c>
      <c r="L21" s="8">
        <f>D21+H21</f>
        <v>0</v>
      </c>
      <c r="M21" s="8">
        <f>E21+I21</f>
        <v>0</v>
      </c>
      <c r="N21" s="8">
        <f>J21-K21</f>
        <v>0</v>
      </c>
      <c r="O21" s="8">
        <f>J21-K21-L21</f>
        <v>0</v>
      </c>
      <c r="P21" s="8">
        <f>M21-L21</f>
        <v>0</v>
      </c>
    </row>
    <row r="22" spans="1:16">
      <c r="A22" s="5">
        <f>EDATE($B$4,4)</f>
        <v>0</v>
      </c>
      <c r="B22" s="8">
        <f>IF($A22&gt;=B$8,B$9,0)</f>
        <v>0</v>
      </c>
      <c r="C22" s="8">
        <f>IF($A22&gt;=B$8,B$12,0)</f>
        <v>0</v>
      </c>
      <c r="D22" s="8">
        <f>IF($A22&gt;=B$8,B$11*B$10/12,0)</f>
        <v>0</v>
      </c>
      <c r="E22" s="8">
        <f>IF($A22&gt;=B$8,B$11/(B$13*12),0)</f>
        <v>0</v>
      </c>
      <c r="F22" s="8">
        <f>IF($A22&gt;=C$8,C$9,0)</f>
        <v>0</v>
      </c>
      <c r="G22" s="8">
        <f>IF($A22&gt;=C$8,C$12,0)</f>
        <v>0</v>
      </c>
      <c r="H22" s="8">
        <f>IF($A22&gt;=C$8,C$11*C$10/12,0)</f>
        <v>0</v>
      </c>
      <c r="I22" s="8">
        <f>IF($A22&gt;=C$8,C$11/(C$13*12),0)</f>
        <v>0</v>
      </c>
      <c r="J22" s="8">
        <f>B22+F22</f>
        <v>0</v>
      </c>
      <c r="K22" s="8">
        <f>C22+G22</f>
        <v>0</v>
      </c>
      <c r="L22" s="8">
        <f>D22+H22</f>
        <v>0</v>
      </c>
      <c r="M22" s="8">
        <f>E22+I22</f>
        <v>0</v>
      </c>
      <c r="N22" s="8">
        <f>J22-K22</f>
        <v>0</v>
      </c>
      <c r="O22" s="8">
        <f>J22-K22-L22</f>
        <v>0</v>
      </c>
      <c r="P22" s="8">
        <f>M22-L22</f>
        <v>0</v>
      </c>
    </row>
    <row r="23" spans="1:16">
      <c r="A23" s="5">
        <f>EDATE($B$4,5)</f>
        <v>0</v>
      </c>
      <c r="B23" s="8">
        <f>IF($A23&gt;=B$8,B$9,0)</f>
        <v>0</v>
      </c>
      <c r="C23" s="8">
        <f>IF($A23&gt;=B$8,B$12,0)</f>
        <v>0</v>
      </c>
      <c r="D23" s="8">
        <f>IF($A23&gt;=B$8,B$11*B$10/12,0)</f>
        <v>0</v>
      </c>
      <c r="E23" s="8">
        <f>IF($A23&gt;=B$8,B$11/(B$13*12),0)</f>
        <v>0</v>
      </c>
      <c r="F23" s="8">
        <f>IF($A23&gt;=C$8,C$9,0)</f>
        <v>0</v>
      </c>
      <c r="G23" s="8">
        <f>IF($A23&gt;=C$8,C$12,0)</f>
        <v>0</v>
      </c>
      <c r="H23" s="8">
        <f>IF($A23&gt;=C$8,C$11*C$10/12,0)</f>
        <v>0</v>
      </c>
      <c r="I23" s="8">
        <f>IF($A23&gt;=C$8,C$11/(C$13*12),0)</f>
        <v>0</v>
      </c>
      <c r="J23" s="8">
        <f>B23+F23</f>
        <v>0</v>
      </c>
      <c r="K23" s="8">
        <f>C23+G23</f>
        <v>0</v>
      </c>
      <c r="L23" s="8">
        <f>D23+H23</f>
        <v>0</v>
      </c>
      <c r="M23" s="8">
        <f>E23+I23</f>
        <v>0</v>
      </c>
      <c r="N23" s="8">
        <f>J23-K23</f>
        <v>0</v>
      </c>
      <c r="O23" s="8">
        <f>J23-K23-L23</f>
        <v>0</v>
      </c>
      <c r="P23" s="8">
        <f>M23-L23</f>
        <v>0</v>
      </c>
    </row>
    <row r="24" spans="1:16">
      <c r="A24" s="5">
        <f>EDATE($B$4,6)</f>
        <v>0</v>
      </c>
      <c r="B24" s="8">
        <f>IF($A24&gt;=B$8,B$9,0)</f>
        <v>0</v>
      </c>
      <c r="C24" s="8">
        <f>IF($A24&gt;=B$8,B$12,0)</f>
        <v>0</v>
      </c>
      <c r="D24" s="8">
        <f>IF($A24&gt;=B$8,B$11*B$10/12,0)</f>
        <v>0</v>
      </c>
      <c r="E24" s="8">
        <f>IF($A24&gt;=B$8,B$11/(B$13*12),0)</f>
        <v>0</v>
      </c>
      <c r="F24" s="8">
        <f>IF($A24&gt;=C$8,C$9,0)</f>
        <v>0</v>
      </c>
      <c r="G24" s="8">
        <f>IF($A24&gt;=C$8,C$12,0)</f>
        <v>0</v>
      </c>
      <c r="H24" s="8">
        <f>IF($A24&gt;=C$8,C$11*C$10/12,0)</f>
        <v>0</v>
      </c>
      <c r="I24" s="8">
        <f>IF($A24&gt;=C$8,C$11/(C$13*12),0)</f>
        <v>0</v>
      </c>
      <c r="J24" s="8">
        <f>B24+F24</f>
        <v>0</v>
      </c>
      <c r="K24" s="8">
        <f>C24+G24</f>
        <v>0</v>
      </c>
      <c r="L24" s="8">
        <f>D24+H24</f>
        <v>0</v>
      </c>
      <c r="M24" s="8">
        <f>E24+I24</f>
        <v>0</v>
      </c>
      <c r="N24" s="8">
        <f>J24-K24</f>
        <v>0</v>
      </c>
      <c r="O24" s="8">
        <f>J24-K24-L24</f>
        <v>0</v>
      </c>
      <c r="P24" s="8">
        <f>M24-L24</f>
        <v>0</v>
      </c>
    </row>
    <row r="25" spans="1:16">
      <c r="A25" s="5">
        <f>EDATE($B$4,7)</f>
        <v>0</v>
      </c>
      <c r="B25" s="8">
        <f>IF($A25&gt;=B$8,B$9,0)</f>
        <v>0</v>
      </c>
      <c r="C25" s="8">
        <f>IF($A25&gt;=B$8,B$12,0)</f>
        <v>0</v>
      </c>
      <c r="D25" s="8">
        <f>IF($A25&gt;=B$8,B$11*B$10/12,0)</f>
        <v>0</v>
      </c>
      <c r="E25" s="8">
        <f>IF($A25&gt;=B$8,B$11/(B$13*12),0)</f>
        <v>0</v>
      </c>
      <c r="F25" s="8">
        <f>IF($A25&gt;=C$8,C$9,0)</f>
        <v>0</v>
      </c>
      <c r="G25" s="8">
        <f>IF($A25&gt;=C$8,C$12,0)</f>
        <v>0</v>
      </c>
      <c r="H25" s="8">
        <f>IF($A25&gt;=C$8,C$11*C$10/12,0)</f>
        <v>0</v>
      </c>
      <c r="I25" s="8">
        <f>IF($A25&gt;=C$8,C$11/(C$13*12),0)</f>
        <v>0</v>
      </c>
      <c r="J25" s="8">
        <f>B25+F25</f>
        <v>0</v>
      </c>
      <c r="K25" s="8">
        <f>C25+G25</f>
        <v>0</v>
      </c>
      <c r="L25" s="8">
        <f>D25+H25</f>
        <v>0</v>
      </c>
      <c r="M25" s="8">
        <f>E25+I25</f>
        <v>0</v>
      </c>
      <c r="N25" s="8">
        <f>J25-K25</f>
        <v>0</v>
      </c>
      <c r="O25" s="8">
        <f>J25-K25-L25</f>
        <v>0</v>
      </c>
      <c r="P25" s="8">
        <f>M25-L25</f>
        <v>0</v>
      </c>
    </row>
    <row r="26" spans="1:16">
      <c r="A26" s="5">
        <f>EDATE($B$4,8)</f>
        <v>0</v>
      </c>
      <c r="B26" s="8">
        <f>IF($A26&gt;=B$8,B$9,0)</f>
        <v>0</v>
      </c>
      <c r="C26" s="8">
        <f>IF($A26&gt;=B$8,B$12,0)</f>
        <v>0</v>
      </c>
      <c r="D26" s="8">
        <f>IF($A26&gt;=B$8,B$11*B$10/12,0)</f>
        <v>0</v>
      </c>
      <c r="E26" s="8">
        <f>IF($A26&gt;=B$8,B$11/(B$13*12),0)</f>
        <v>0</v>
      </c>
      <c r="F26" s="8">
        <f>IF($A26&gt;=C$8,C$9,0)</f>
        <v>0</v>
      </c>
      <c r="G26" s="8">
        <f>IF($A26&gt;=C$8,C$12,0)</f>
        <v>0</v>
      </c>
      <c r="H26" s="8">
        <f>IF($A26&gt;=C$8,C$11*C$10/12,0)</f>
        <v>0</v>
      </c>
      <c r="I26" s="8">
        <f>IF($A26&gt;=C$8,C$11/(C$13*12),0)</f>
        <v>0</v>
      </c>
      <c r="J26" s="8">
        <f>B26+F26</f>
        <v>0</v>
      </c>
      <c r="K26" s="8">
        <f>C26+G26</f>
        <v>0</v>
      </c>
      <c r="L26" s="8">
        <f>D26+H26</f>
        <v>0</v>
      </c>
      <c r="M26" s="8">
        <f>E26+I26</f>
        <v>0</v>
      </c>
      <c r="N26" s="8">
        <f>J26-K26</f>
        <v>0</v>
      </c>
      <c r="O26" s="8">
        <f>J26-K26-L26</f>
        <v>0</v>
      </c>
      <c r="P26" s="8">
        <f>M26-L26</f>
        <v>0</v>
      </c>
    </row>
    <row r="27" spans="1:16">
      <c r="A27" s="5">
        <f>EDATE($B$4,9)</f>
        <v>0</v>
      </c>
      <c r="B27" s="8">
        <f>IF($A27&gt;=B$8,B$9,0)</f>
        <v>0</v>
      </c>
      <c r="C27" s="8">
        <f>IF($A27&gt;=B$8,B$12,0)</f>
        <v>0</v>
      </c>
      <c r="D27" s="8">
        <f>IF($A27&gt;=B$8,B$11*B$10/12,0)</f>
        <v>0</v>
      </c>
      <c r="E27" s="8">
        <f>IF($A27&gt;=B$8,B$11/(B$13*12),0)</f>
        <v>0</v>
      </c>
      <c r="F27" s="8">
        <f>IF($A27&gt;=C$8,C$9,0)</f>
        <v>0</v>
      </c>
      <c r="G27" s="8">
        <f>IF($A27&gt;=C$8,C$12,0)</f>
        <v>0</v>
      </c>
      <c r="H27" s="8">
        <f>IF($A27&gt;=C$8,C$11*C$10/12,0)</f>
        <v>0</v>
      </c>
      <c r="I27" s="8">
        <f>IF($A27&gt;=C$8,C$11/(C$13*12),0)</f>
        <v>0</v>
      </c>
      <c r="J27" s="8">
        <f>B27+F27</f>
        <v>0</v>
      </c>
      <c r="K27" s="8">
        <f>C27+G27</f>
        <v>0</v>
      </c>
      <c r="L27" s="8">
        <f>D27+H27</f>
        <v>0</v>
      </c>
      <c r="M27" s="8">
        <f>E27+I27</f>
        <v>0</v>
      </c>
      <c r="N27" s="8">
        <f>J27-K27</f>
        <v>0</v>
      </c>
      <c r="O27" s="8">
        <f>J27-K27-L27</f>
        <v>0</v>
      </c>
      <c r="P27" s="8">
        <f>M27-L27</f>
        <v>0</v>
      </c>
    </row>
    <row r="28" spans="1:16">
      <c r="A28" s="5">
        <f>EDATE($B$4,10)</f>
        <v>0</v>
      </c>
      <c r="B28" s="8">
        <f>IF($A28&gt;=B$8,B$9,0)</f>
        <v>0</v>
      </c>
      <c r="C28" s="8">
        <f>IF($A28&gt;=B$8,B$12,0)</f>
        <v>0</v>
      </c>
      <c r="D28" s="8">
        <f>IF($A28&gt;=B$8,B$11*B$10/12,0)</f>
        <v>0</v>
      </c>
      <c r="E28" s="8">
        <f>IF($A28&gt;=B$8,B$11/(B$13*12),0)</f>
        <v>0</v>
      </c>
      <c r="F28" s="8">
        <f>IF($A28&gt;=C$8,C$9,0)</f>
        <v>0</v>
      </c>
      <c r="G28" s="8">
        <f>IF($A28&gt;=C$8,C$12,0)</f>
        <v>0</v>
      </c>
      <c r="H28" s="8">
        <f>IF($A28&gt;=C$8,C$11*C$10/12,0)</f>
        <v>0</v>
      </c>
      <c r="I28" s="8">
        <f>IF($A28&gt;=C$8,C$11/(C$13*12),0)</f>
        <v>0</v>
      </c>
      <c r="J28" s="8">
        <f>B28+F28</f>
        <v>0</v>
      </c>
      <c r="K28" s="8">
        <f>C28+G28</f>
        <v>0</v>
      </c>
      <c r="L28" s="8">
        <f>D28+H28</f>
        <v>0</v>
      </c>
      <c r="M28" s="8">
        <f>E28+I28</f>
        <v>0</v>
      </c>
      <c r="N28" s="8">
        <f>J28-K28</f>
        <v>0</v>
      </c>
      <c r="O28" s="8">
        <f>J28-K28-L28</f>
        <v>0</v>
      </c>
      <c r="P28" s="8">
        <f>M28-L28</f>
        <v>0</v>
      </c>
    </row>
    <row r="29" spans="1:16">
      <c r="A29" s="5">
        <f>EDATE($B$4,11)</f>
        <v>0</v>
      </c>
      <c r="B29" s="8">
        <f>IF($A29&gt;=B$8,B$9,0)</f>
        <v>0</v>
      </c>
      <c r="C29" s="8">
        <f>IF($A29&gt;=B$8,B$12,0)</f>
        <v>0</v>
      </c>
      <c r="D29" s="8">
        <f>IF($A29&gt;=B$8,B$11*B$10/12,0)</f>
        <v>0</v>
      </c>
      <c r="E29" s="8">
        <f>IF($A29&gt;=B$8,B$11/(B$13*12),0)</f>
        <v>0</v>
      </c>
      <c r="F29" s="8">
        <f>IF($A29&gt;=C$8,C$9,0)</f>
        <v>0</v>
      </c>
      <c r="G29" s="8">
        <f>IF($A29&gt;=C$8,C$12,0)</f>
        <v>0</v>
      </c>
      <c r="H29" s="8">
        <f>IF($A29&gt;=C$8,C$11*C$10/12,0)</f>
        <v>0</v>
      </c>
      <c r="I29" s="8">
        <f>IF($A29&gt;=C$8,C$11/(C$13*12),0)</f>
        <v>0</v>
      </c>
      <c r="J29" s="8">
        <f>B29+F29</f>
        <v>0</v>
      </c>
      <c r="K29" s="8">
        <f>C29+G29</f>
        <v>0</v>
      </c>
      <c r="L29" s="8">
        <f>D29+H29</f>
        <v>0</v>
      </c>
      <c r="M29" s="8">
        <f>E29+I29</f>
        <v>0</v>
      </c>
      <c r="N29" s="8">
        <f>J29-K29</f>
        <v>0</v>
      </c>
      <c r="O29" s="8">
        <f>J29-K29-L29</f>
        <v>0</v>
      </c>
      <c r="P29" s="8">
        <f>M29-L29</f>
        <v>0</v>
      </c>
    </row>
    <row r="31" spans="1:16">
      <c r="A31" s="4" t="s">
        <v>152</v>
      </c>
      <c r="B31" s="8">
        <f>SUM(B18:B29)</f>
        <v>0</v>
      </c>
      <c r="C31" s="8">
        <f>SUM(C18:C29)</f>
        <v>0</v>
      </c>
      <c r="D31" s="8">
        <f>SUM(D18:D29)</f>
        <v>0</v>
      </c>
      <c r="E31" s="8">
        <f>SUM(E18:E29)</f>
        <v>0</v>
      </c>
      <c r="F31" s="8">
        <f>SUM(F18:F29)</f>
        <v>0</v>
      </c>
      <c r="G31" s="8">
        <f>SUM(G18:G29)</f>
        <v>0</v>
      </c>
      <c r="H31" s="8">
        <f>SUM(H18:H29)</f>
        <v>0</v>
      </c>
      <c r="I31" s="8">
        <f>SUM(I18:I29)</f>
        <v>0</v>
      </c>
      <c r="J31" s="8">
        <f>SUM(J18:J29)</f>
        <v>0</v>
      </c>
      <c r="K31" s="8">
        <f>SUM(K18:K29)</f>
        <v>0</v>
      </c>
      <c r="L31" s="8">
        <f>SUM(L18:L29)</f>
        <v>0</v>
      </c>
      <c r="M31" s="8">
        <f>SUM(M18:M29)</f>
        <v>0</v>
      </c>
      <c r="N31" s="8">
        <f>SUM(N18:N29)</f>
        <v>0</v>
      </c>
      <c r="O31" s="8">
        <f>SUM(O18:O29)</f>
        <v>0</v>
      </c>
      <c r="P31" s="8">
        <f>SUM(P18:P29)</f>
        <v>0</v>
      </c>
    </row>
  </sheetData>
  <dataValidations count="2">
    <dataValidation type="list" allowBlank="1" showInputMessage="1" showErrorMessage="1" sqref="B8:C8">
      <formula1>_month_list!$A$1:$A$24</formula1>
    </dataValidation>
    <dataValidation type="list" allowBlank="1" showInputMessage="1" showErrorMessage="1" sqref="B10:C10">
      <formula1>"0.03,0.035,0.04,0.045,0.05"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4"/>
  <sheetViews>
    <sheetView workbookViewId="0"/>
  </sheetViews>
  <sheetFormatPr defaultRowHeight="15"/>
  <sheetData>
    <row r="1" spans="1:1">
      <c r="A1" s="5">
        <v>43101</v>
      </c>
    </row>
    <row r="2" spans="1:1">
      <c r="A2" s="5">
        <v>43132</v>
      </c>
    </row>
    <row r="3" spans="1:1">
      <c r="A3" s="5">
        <v>43160</v>
      </c>
    </row>
    <row r="4" spans="1:1">
      <c r="A4" s="5">
        <v>43191</v>
      </c>
    </row>
    <row r="5" spans="1:1">
      <c r="A5" s="5">
        <v>43221</v>
      </c>
    </row>
    <row r="6" spans="1:1">
      <c r="A6" s="5">
        <v>43252</v>
      </c>
    </row>
    <row r="7" spans="1:1">
      <c r="A7" s="5">
        <v>43282</v>
      </c>
    </row>
    <row r="8" spans="1:1">
      <c r="A8" s="5">
        <v>43313</v>
      </c>
    </row>
    <row r="9" spans="1:1">
      <c r="A9" s="5">
        <v>43344</v>
      </c>
    </row>
    <row r="10" spans="1:1">
      <c r="A10" s="5">
        <v>43374</v>
      </c>
    </row>
    <row r="11" spans="1:1">
      <c r="A11" s="5">
        <v>43405</v>
      </c>
    </row>
    <row r="12" spans="1:1">
      <c r="A12" s="5">
        <v>43435</v>
      </c>
    </row>
    <row r="13" spans="1:1">
      <c r="A13" s="5">
        <v>43466</v>
      </c>
    </row>
    <row r="14" spans="1:1">
      <c r="A14" s="5">
        <v>43497</v>
      </c>
    </row>
    <row r="15" spans="1:1">
      <c r="A15" s="5">
        <v>43525</v>
      </c>
    </row>
    <row r="16" spans="1:1">
      <c r="A16" s="5">
        <v>43556</v>
      </c>
    </row>
    <row r="17" spans="1:1">
      <c r="A17" s="5">
        <v>43586</v>
      </c>
    </row>
    <row r="18" spans="1:1">
      <c r="A18" s="5">
        <v>43617</v>
      </c>
    </row>
    <row r="19" spans="1:1">
      <c r="A19" s="5">
        <v>43647</v>
      </c>
    </row>
    <row r="20" spans="1:1">
      <c r="A20" s="5">
        <v>43678</v>
      </c>
    </row>
    <row r="21" spans="1:1">
      <c r="A21" s="5">
        <v>43709</v>
      </c>
    </row>
    <row r="22" spans="1:1">
      <c r="A22" s="5">
        <v>43739</v>
      </c>
    </row>
    <row r="23" spans="1:1">
      <c r="A23" s="5">
        <v>43770</v>
      </c>
    </row>
    <row r="24" spans="1:1">
      <c r="A24" s="5">
        <v>43800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s="1" t="s">
        <v>12</v>
      </c>
      <c r="B1" s="1" t="s">
        <v>13</v>
      </c>
      <c r="C1" s="1" t="s">
        <v>14</v>
      </c>
    </row>
    <row r="2" spans="1:3">
      <c r="A2">
        <v>1</v>
      </c>
      <c r="B2" t="s">
        <v>15</v>
      </c>
      <c r="C2" t="s">
        <v>41</v>
      </c>
    </row>
    <row r="3" spans="1:3">
      <c r="A3">
        <v>2</v>
      </c>
      <c r="B3" t="s">
        <v>16</v>
      </c>
      <c r="C3" t="s">
        <v>42</v>
      </c>
    </row>
    <row r="4" spans="1:3">
      <c r="A4">
        <v>3</v>
      </c>
      <c r="B4" t="s">
        <v>17</v>
      </c>
      <c r="C4" t="s">
        <v>43</v>
      </c>
    </row>
    <row r="5" spans="1:3">
      <c r="A5">
        <v>4</v>
      </c>
      <c r="B5" t="s">
        <v>18</v>
      </c>
      <c r="C5" t="s">
        <v>44</v>
      </c>
    </row>
    <row r="6" spans="1:3">
      <c r="A6">
        <v>5</v>
      </c>
      <c r="B6" t="s">
        <v>19</v>
      </c>
      <c r="C6" t="s">
        <v>45</v>
      </c>
    </row>
    <row r="7" spans="1:3">
      <c r="A7">
        <v>6</v>
      </c>
      <c r="B7" t="s">
        <v>20</v>
      </c>
      <c r="C7" t="s">
        <v>46</v>
      </c>
    </row>
    <row r="8" spans="1:3">
      <c r="A8">
        <v>7</v>
      </c>
      <c r="B8" t="s">
        <v>21</v>
      </c>
      <c r="C8" t="s">
        <v>47</v>
      </c>
    </row>
    <row r="9" spans="1:3">
      <c r="A9">
        <v>8</v>
      </c>
      <c r="B9" t="s">
        <v>22</v>
      </c>
      <c r="C9" t="s">
        <v>48</v>
      </c>
    </row>
    <row r="10" spans="1:3">
      <c r="A10">
        <v>9</v>
      </c>
      <c r="B10" t="s">
        <v>23</v>
      </c>
      <c r="C10" t="s">
        <v>49</v>
      </c>
    </row>
    <row r="11" spans="1:3">
      <c r="A11">
        <v>10</v>
      </c>
      <c r="B11" t="s">
        <v>24</v>
      </c>
      <c r="C11" t="s">
        <v>50</v>
      </c>
    </row>
    <row r="12" spans="1:3">
      <c r="A12">
        <v>11</v>
      </c>
      <c r="B12" t="s">
        <v>25</v>
      </c>
      <c r="C12" t="s">
        <v>51</v>
      </c>
    </row>
    <row r="13" spans="1:3">
      <c r="A13">
        <v>12</v>
      </c>
      <c r="B13" t="s">
        <v>26</v>
      </c>
      <c r="C13" t="s">
        <v>52</v>
      </c>
    </row>
    <row r="14" spans="1:3">
      <c r="A14">
        <v>13</v>
      </c>
      <c r="B14" t="s">
        <v>27</v>
      </c>
      <c r="C14" t="s">
        <v>53</v>
      </c>
    </row>
    <row r="15" spans="1:3">
      <c r="A15">
        <v>14</v>
      </c>
      <c r="B15" t="s">
        <v>28</v>
      </c>
      <c r="C15" t="s">
        <v>54</v>
      </c>
    </row>
    <row r="16" spans="1:3">
      <c r="A16">
        <v>15</v>
      </c>
      <c r="B16" t="s">
        <v>29</v>
      </c>
      <c r="C16" t="s">
        <v>55</v>
      </c>
    </row>
    <row r="17" spans="1:3">
      <c r="A17">
        <v>16</v>
      </c>
      <c r="B17" t="s">
        <v>30</v>
      </c>
      <c r="C17" t="s">
        <v>56</v>
      </c>
    </row>
    <row r="18" spans="1:3">
      <c r="A18">
        <v>17</v>
      </c>
      <c r="B18" t="s">
        <v>31</v>
      </c>
      <c r="C18" t="s">
        <v>57</v>
      </c>
    </row>
    <row r="19" spans="1:3">
      <c r="A19">
        <v>18</v>
      </c>
      <c r="B19" t="s">
        <v>32</v>
      </c>
      <c r="C19" t="s">
        <v>58</v>
      </c>
    </row>
    <row r="20" spans="1:3">
      <c r="A20">
        <v>19</v>
      </c>
      <c r="B20" t="s">
        <v>33</v>
      </c>
      <c r="C20" t="s">
        <v>59</v>
      </c>
    </row>
    <row r="21" spans="1:3">
      <c r="A21">
        <v>20</v>
      </c>
      <c r="B21" t="s">
        <v>34</v>
      </c>
      <c r="C21" t="s">
        <v>60</v>
      </c>
    </row>
    <row r="22" spans="1:3">
      <c r="A22">
        <v>21</v>
      </c>
      <c r="B22" t="s">
        <v>35</v>
      </c>
      <c r="C22" t="s">
        <v>61</v>
      </c>
    </row>
    <row r="23" spans="1:3">
      <c r="A23">
        <v>22</v>
      </c>
      <c r="B23" t="s">
        <v>36</v>
      </c>
      <c r="C23" t="s">
        <v>62</v>
      </c>
    </row>
    <row r="24" spans="1:3">
      <c r="A24">
        <v>23</v>
      </c>
      <c r="B24" t="s">
        <v>37</v>
      </c>
      <c r="C24" t="s">
        <v>63</v>
      </c>
    </row>
    <row r="25" spans="1:3">
      <c r="A25">
        <v>24</v>
      </c>
      <c r="B25" t="s">
        <v>38</v>
      </c>
      <c r="C25" t="s">
        <v>64</v>
      </c>
    </row>
    <row r="26" spans="1:3">
      <c r="A26">
        <v>25</v>
      </c>
      <c r="B26" t="s">
        <v>39</v>
      </c>
      <c r="C26" t="s">
        <v>65</v>
      </c>
    </row>
    <row r="27" spans="1:3">
      <c r="A27">
        <v>26</v>
      </c>
      <c r="B27" t="s">
        <v>40</v>
      </c>
      <c r="C27" t="s">
        <v>66</v>
      </c>
    </row>
    <row r="28" spans="1:3">
      <c r="A28">
        <v>27</v>
      </c>
      <c r="B28" t="s">
        <v>9</v>
      </c>
      <c r="C28" t="s">
        <v>67</v>
      </c>
    </row>
    <row r="29" spans="1:3">
      <c r="A29">
        <v>28</v>
      </c>
      <c r="B29" t="s">
        <v>9</v>
      </c>
      <c r="C29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9"/>
  <sheetViews>
    <sheetView workbookViewId="0"/>
  </sheetViews>
  <sheetFormatPr defaultRowHeight="15"/>
  <sheetData>
    <row r="1" spans="1:22">
      <c r="A1" s="1" t="s">
        <v>12</v>
      </c>
      <c r="B1" s="1" t="s">
        <v>13</v>
      </c>
      <c r="C1" s="1" t="s">
        <v>14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</row>
    <row r="2" spans="1:22">
      <c r="A2">
        <v>1</v>
      </c>
      <c r="B2" t="s">
        <v>15</v>
      </c>
      <c r="C2" t="s">
        <v>41</v>
      </c>
      <c r="D2">
        <v>12000000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12000000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>
      <c r="A3">
        <v>2</v>
      </c>
      <c r="B3" t="s">
        <v>16</v>
      </c>
      <c r="C3" t="s">
        <v>42</v>
      </c>
      <c r="D3">
        <v>-300000</v>
      </c>
      <c r="E3">
        <v>0</v>
      </c>
      <c r="F3">
        <v>200000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100000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>
      <c r="A4">
        <v>3</v>
      </c>
      <c r="B4" t="s">
        <v>17</v>
      </c>
      <c r="C4" t="s">
        <v>43</v>
      </c>
      <c r="D4">
        <v>-480000</v>
      </c>
      <c r="E4">
        <v>0</v>
      </c>
      <c r="F4">
        <v>0</v>
      </c>
      <c r="G4">
        <v>480000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>
      <c r="A5">
        <v>4</v>
      </c>
      <c r="B5" t="s">
        <v>18</v>
      </c>
      <c r="C5" t="s">
        <v>44</v>
      </c>
      <c r="D5">
        <v>-3600000</v>
      </c>
      <c r="E5">
        <v>0</v>
      </c>
      <c r="F5">
        <v>0</v>
      </c>
      <c r="G5">
        <v>0</v>
      </c>
      <c r="H5">
        <v>3600000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>
      <c r="A6">
        <v>5</v>
      </c>
      <c r="B6" t="s">
        <v>19</v>
      </c>
      <c r="C6" t="s">
        <v>45</v>
      </c>
      <c r="D6">
        <v>-360000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360000</v>
      </c>
      <c r="S6">
        <v>0</v>
      </c>
      <c r="T6">
        <v>0</v>
      </c>
      <c r="U6">
        <v>0</v>
      </c>
      <c r="V6">
        <v>0</v>
      </c>
    </row>
    <row r="7" spans="1:22">
      <c r="A7">
        <v>6</v>
      </c>
      <c r="B7" t="s">
        <v>20</v>
      </c>
      <c r="C7" t="s">
        <v>46</v>
      </c>
      <c r="D7">
        <v>-300000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300000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>
      <c r="A8">
        <v>7</v>
      </c>
      <c r="B8" t="s">
        <v>21</v>
      </c>
      <c r="C8" t="s">
        <v>47</v>
      </c>
      <c r="D8">
        <v>-150000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150000</v>
      </c>
      <c r="T8">
        <v>0</v>
      </c>
      <c r="U8">
        <v>0</v>
      </c>
      <c r="V8">
        <v>0</v>
      </c>
    </row>
    <row r="9" spans="1:22">
      <c r="A9">
        <v>8</v>
      </c>
      <c r="B9" t="s">
        <v>22</v>
      </c>
      <c r="C9" t="s">
        <v>48</v>
      </c>
      <c r="D9">
        <v>100000</v>
      </c>
      <c r="E9">
        <v>100000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200000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>
      <c r="A10">
        <v>9</v>
      </c>
      <c r="B10" t="s">
        <v>23</v>
      </c>
      <c r="C10" t="s">
        <v>49</v>
      </c>
      <c r="D10">
        <v>-35000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35000</v>
      </c>
      <c r="U10">
        <v>0</v>
      </c>
      <c r="V10">
        <v>0</v>
      </c>
    </row>
    <row r="11" spans="1:22">
      <c r="A11">
        <v>10</v>
      </c>
      <c r="B11" t="s">
        <v>24</v>
      </c>
      <c r="C11" t="s">
        <v>50</v>
      </c>
      <c r="D11">
        <v>-100000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100000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>
      <c r="A12">
        <v>11</v>
      </c>
      <c r="B12" t="s">
        <v>25</v>
      </c>
      <c r="C12" t="s">
        <v>51</v>
      </c>
      <c r="D12">
        <v>-480000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480000</v>
      </c>
      <c r="S12">
        <v>0</v>
      </c>
      <c r="T12">
        <v>0</v>
      </c>
      <c r="U12">
        <v>0</v>
      </c>
      <c r="V12">
        <v>0</v>
      </c>
    </row>
    <row r="13" spans="1:22">
      <c r="A13">
        <v>12</v>
      </c>
      <c r="B13" t="s">
        <v>26</v>
      </c>
      <c r="C13" t="s">
        <v>52</v>
      </c>
      <c r="D13">
        <v>-2400000</v>
      </c>
      <c r="E13">
        <v>0</v>
      </c>
      <c r="F13">
        <v>0</v>
      </c>
      <c r="G13">
        <v>0</v>
      </c>
      <c r="H13">
        <v>14400000</v>
      </c>
      <c r="I13">
        <v>0</v>
      </c>
      <c r="J13">
        <v>0</v>
      </c>
      <c r="K13">
        <v>0</v>
      </c>
      <c r="L13">
        <v>12000000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>
      <c r="A14">
        <v>13</v>
      </c>
      <c r="B14" t="s">
        <v>27</v>
      </c>
      <c r="C14" t="s">
        <v>53</v>
      </c>
      <c r="D14">
        <v>-300000</v>
      </c>
      <c r="E14">
        <v>0</v>
      </c>
      <c r="F14">
        <v>0</v>
      </c>
      <c r="G14">
        <v>0</v>
      </c>
      <c r="H14">
        <v>300000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>
      <c r="A15">
        <v>14</v>
      </c>
      <c r="B15" t="s">
        <v>28</v>
      </c>
      <c r="C15" t="s">
        <v>54</v>
      </c>
      <c r="D15">
        <v>-300000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300000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>
      <c r="A16">
        <v>15</v>
      </c>
      <c r="B16" t="s">
        <v>29</v>
      </c>
      <c r="C16" t="s">
        <v>55</v>
      </c>
      <c r="D16">
        <v>600000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600000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>
      <c r="A17">
        <v>16</v>
      </c>
      <c r="B17" t="s">
        <v>30</v>
      </c>
      <c r="C17" t="s">
        <v>56</v>
      </c>
      <c r="D17">
        <v>0</v>
      </c>
      <c r="E17">
        <v>240000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240000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>
      <c r="A18">
        <v>17</v>
      </c>
      <c r="B18" t="s">
        <v>31</v>
      </c>
      <c r="C18" t="s">
        <v>57</v>
      </c>
      <c r="D18">
        <v>0</v>
      </c>
      <c r="E18">
        <v>0</v>
      </c>
      <c r="F18">
        <v>0</v>
      </c>
      <c r="G18">
        <v>0</v>
      </c>
      <c r="H18">
        <v>0</v>
      </c>
      <c r="I18">
        <v>150000</v>
      </c>
      <c r="J18">
        <v>150000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>
      <c r="A19">
        <v>18</v>
      </c>
      <c r="B19" t="s">
        <v>32</v>
      </c>
      <c r="C19" t="s">
        <v>58</v>
      </c>
      <c r="D19">
        <v>-45000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45000</v>
      </c>
      <c r="U19">
        <v>0</v>
      </c>
      <c r="V19">
        <v>0</v>
      </c>
    </row>
    <row r="20" spans="1:22">
      <c r="A20">
        <v>19</v>
      </c>
      <c r="B20" t="s">
        <v>33</v>
      </c>
      <c r="C20" t="s">
        <v>59</v>
      </c>
      <c r="D20">
        <v>-100000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100000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>
      <c r="A21">
        <v>20</v>
      </c>
      <c r="B21" t="s">
        <v>34</v>
      </c>
      <c r="C21" t="s">
        <v>60</v>
      </c>
      <c r="D21">
        <v>-320000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320000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>
      <c r="A22">
        <v>21</v>
      </c>
      <c r="B22" t="s">
        <v>35</v>
      </c>
      <c r="C22" t="s">
        <v>61</v>
      </c>
      <c r="D22">
        <v>-360000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360000</v>
      </c>
      <c r="S22">
        <v>0</v>
      </c>
      <c r="T22">
        <v>0</v>
      </c>
      <c r="U22">
        <v>0</v>
      </c>
      <c r="V22">
        <v>0</v>
      </c>
    </row>
    <row r="23" spans="1:22">
      <c r="A23">
        <v>22</v>
      </c>
      <c r="B23" t="s">
        <v>36</v>
      </c>
      <c r="C23" t="s">
        <v>62</v>
      </c>
      <c r="D23">
        <v>0</v>
      </c>
      <c r="E23">
        <v>600000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600000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>
      <c r="A24">
        <v>23</v>
      </c>
      <c r="B24" t="s">
        <v>37</v>
      </c>
      <c r="C24" t="s">
        <v>63</v>
      </c>
      <c r="D24">
        <v>-150000</v>
      </c>
      <c r="E24">
        <v>0</v>
      </c>
      <c r="F24">
        <v>0</v>
      </c>
      <c r="G24">
        <v>0</v>
      </c>
      <c r="H24">
        <v>0</v>
      </c>
      <c r="I24">
        <v>0</v>
      </c>
      <c r="J24">
        <v>-150000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>
      <c r="A25">
        <v>24</v>
      </c>
      <c r="B25" t="s">
        <v>38</v>
      </c>
      <c r="C25" t="s">
        <v>64</v>
      </c>
      <c r="D25">
        <v>-60000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60000</v>
      </c>
    </row>
    <row r="26" spans="1:22">
      <c r="A26">
        <v>25</v>
      </c>
      <c r="B26" t="s">
        <v>39</v>
      </c>
      <c r="C26" t="s">
        <v>65</v>
      </c>
      <c r="D26">
        <v>240000</v>
      </c>
      <c r="E26">
        <v>-240000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>
      <c r="A27">
        <v>26</v>
      </c>
      <c r="B27" t="s">
        <v>40</v>
      </c>
      <c r="C27" t="s">
        <v>66</v>
      </c>
      <c r="D27">
        <v>-80000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80000</v>
      </c>
      <c r="V27">
        <v>0</v>
      </c>
    </row>
    <row r="28" spans="1:22">
      <c r="A28">
        <v>27</v>
      </c>
      <c r="B28" t="s">
        <v>9</v>
      </c>
      <c r="C28" t="s">
        <v>67</v>
      </c>
      <c r="D28">
        <v>100000</v>
      </c>
      <c r="E28">
        <v>-100000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>
      <c r="A29">
        <v>28</v>
      </c>
      <c r="B29" t="s">
        <v>9</v>
      </c>
      <c r="C29" t="s">
        <v>68</v>
      </c>
      <c r="D29">
        <v>-50000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50000</v>
      </c>
      <c r="U29">
        <v>0</v>
      </c>
      <c r="V2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88</v>
      </c>
      <c r="B1" s="1" t="s">
        <v>89</v>
      </c>
    </row>
    <row r="2" spans="1:2">
      <c r="A2" t="s">
        <v>90</v>
      </c>
    </row>
    <row r="3" spans="1:2">
      <c r="A3" t="s">
        <v>91</v>
      </c>
      <c r="B3">
        <v>840000</v>
      </c>
    </row>
    <row r="4" spans="1:2">
      <c r="A4" t="s">
        <v>92</v>
      </c>
      <c r="B4">
        <v>200000</v>
      </c>
    </row>
    <row r="5" spans="1:2">
      <c r="A5" t="s">
        <v>93</v>
      </c>
    </row>
    <row r="6" spans="1:2">
      <c r="A6" t="s">
        <v>94</v>
      </c>
      <c r="B6">
        <v>-300000</v>
      </c>
    </row>
    <row r="7" spans="1:2">
      <c r="A7" t="s">
        <v>95</v>
      </c>
      <c r="B7">
        <v>-920000</v>
      </c>
    </row>
    <row r="8" spans="1:2">
      <c r="A8" t="s">
        <v>96</v>
      </c>
      <c r="B8">
        <v>-1200000</v>
      </c>
    </row>
    <row r="9" spans="1:2">
      <c r="A9" t="s">
        <v>97</v>
      </c>
      <c r="B9">
        <v>-150000</v>
      </c>
    </row>
    <row r="10" spans="1:2">
      <c r="A10" t="s">
        <v>98</v>
      </c>
      <c r="B10">
        <v>-130000</v>
      </c>
    </row>
    <row r="11" spans="1:2">
      <c r="A11" t="s">
        <v>99</v>
      </c>
      <c r="B11">
        <v>-80000</v>
      </c>
    </row>
    <row r="12" spans="1:2">
      <c r="A12" t="s">
        <v>100</v>
      </c>
      <c r="B12">
        <v>-60000</v>
      </c>
    </row>
    <row r="13" spans="1:2">
      <c r="A13" t="s">
        <v>101</v>
      </c>
      <c r="B13">
        <v>-1800000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102</v>
      </c>
      <c r="B1" s="1" t="s">
        <v>89</v>
      </c>
    </row>
    <row r="2" spans="1:2">
      <c r="A2" t="s">
        <v>69</v>
      </c>
      <c r="B2">
        <v>3070000</v>
      </c>
    </row>
    <row r="3" spans="1:2">
      <c r="A3" t="s">
        <v>70</v>
      </c>
      <c r="B3">
        <v>600000</v>
      </c>
    </row>
    <row r="4" spans="1:2">
      <c r="A4" t="s">
        <v>71</v>
      </c>
      <c r="B4">
        <v>200000</v>
      </c>
    </row>
    <row r="5" spans="1:2">
      <c r="A5" t="s">
        <v>72</v>
      </c>
      <c r="B5">
        <v>480000</v>
      </c>
    </row>
    <row r="6" spans="1:2">
      <c r="A6" t="s">
        <v>73</v>
      </c>
      <c r="B6">
        <v>18300000</v>
      </c>
    </row>
    <row r="7" spans="1:2">
      <c r="A7" t="s">
        <v>74</v>
      </c>
      <c r="B7">
        <v>150000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1" t="s">
        <v>103</v>
      </c>
      <c r="B1" s="1" t="s">
        <v>89</v>
      </c>
    </row>
    <row r="2" spans="1:2">
      <c r="A2" t="s">
        <v>75</v>
      </c>
      <c r="B2">
        <v>0</v>
      </c>
    </row>
    <row r="3" spans="1:2">
      <c r="A3" t="s">
        <v>76</v>
      </c>
      <c r="B3">
        <v>600000</v>
      </c>
    </row>
    <row r="4" spans="1:2">
      <c r="A4" t="s">
        <v>77</v>
      </c>
      <c r="B4">
        <v>12000000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s="1" t="s">
        <v>104</v>
      </c>
      <c r="B1" s="1" t="s">
        <v>89</v>
      </c>
    </row>
    <row r="2" spans="1:2">
      <c r="A2" t="s">
        <v>78</v>
      </c>
      <c r="B2">
        <v>12000000</v>
      </c>
    </row>
    <row r="3" spans="1:2">
      <c r="A3" t="s">
        <v>105</v>
      </c>
      <c r="B3">
        <v>-1800000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s="1" t="s">
        <v>88</v>
      </c>
      <c r="B1" s="1" t="s">
        <v>89</v>
      </c>
    </row>
    <row r="2" spans="1:2">
      <c r="A2" t="s">
        <v>106</v>
      </c>
      <c r="B2">
        <v>0</v>
      </c>
    </row>
    <row r="3" spans="1:2">
      <c r="A3" t="s">
        <v>107</v>
      </c>
      <c r="B3">
        <v>12000000</v>
      </c>
    </row>
    <row r="4" spans="1:2">
      <c r="A4" t="s">
        <v>108</v>
      </c>
      <c r="B4">
        <v>-1800000</v>
      </c>
    </row>
    <row r="5" spans="1:2">
      <c r="A5" t="s">
        <v>109</v>
      </c>
      <c r="B5">
        <v>10200000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8"/>
  <sheetViews>
    <sheetView workbookViewId="0"/>
  </sheetViews>
  <sheetFormatPr defaultRowHeight="15"/>
  <sheetData>
    <row r="1" spans="1:11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</row>
    <row r="2" spans="1:11">
      <c r="A2" t="s">
        <v>24</v>
      </c>
      <c r="B2">
        <v>500000</v>
      </c>
      <c r="C2" t="s">
        <v>121</v>
      </c>
      <c r="D2">
        <v>500000</v>
      </c>
      <c r="E2">
        <v>500000</v>
      </c>
      <c r="F2">
        <v>60000</v>
      </c>
      <c r="G2">
        <v>-1620000</v>
      </c>
      <c r="H2">
        <v>180000</v>
      </c>
      <c r="I2">
        <v>-745000</v>
      </c>
      <c r="J2">
        <v>-425000</v>
      </c>
      <c r="K2">
        <v>-450000</v>
      </c>
    </row>
    <row r="3" spans="1:11">
      <c r="A3" t="s">
        <v>24</v>
      </c>
      <c r="B3">
        <v>500000</v>
      </c>
      <c r="C3" t="s">
        <v>122</v>
      </c>
      <c r="D3">
        <v>500000</v>
      </c>
      <c r="E3">
        <v>500000</v>
      </c>
      <c r="F3">
        <v>80000</v>
      </c>
      <c r="G3">
        <v>-1640000</v>
      </c>
      <c r="H3">
        <v>160000</v>
      </c>
      <c r="I3">
        <v>-745000</v>
      </c>
      <c r="J3">
        <v>-425000</v>
      </c>
      <c r="K3">
        <v>-470000</v>
      </c>
    </row>
    <row r="4" spans="1:11">
      <c r="A4" t="s">
        <v>24</v>
      </c>
      <c r="B4">
        <v>500000</v>
      </c>
      <c r="C4" t="s">
        <v>123</v>
      </c>
      <c r="D4">
        <v>500000</v>
      </c>
      <c r="E4">
        <v>500000</v>
      </c>
      <c r="F4">
        <v>100000</v>
      </c>
      <c r="G4">
        <v>-1660000</v>
      </c>
      <c r="H4">
        <v>140000</v>
      </c>
      <c r="I4">
        <v>-745000</v>
      </c>
      <c r="J4">
        <v>-425000</v>
      </c>
      <c r="K4">
        <v>-490000</v>
      </c>
    </row>
    <row r="5" spans="1:11">
      <c r="A5" t="s">
        <v>24</v>
      </c>
      <c r="B5">
        <v>600000</v>
      </c>
      <c r="C5" t="s">
        <v>121</v>
      </c>
      <c r="D5">
        <v>600000</v>
      </c>
      <c r="E5">
        <v>600000</v>
      </c>
      <c r="F5">
        <v>60000</v>
      </c>
      <c r="G5">
        <v>-1420000</v>
      </c>
      <c r="H5">
        <v>380000</v>
      </c>
      <c r="I5">
        <v>-745000</v>
      </c>
      <c r="J5">
        <v>-325000</v>
      </c>
      <c r="K5">
        <v>-350000</v>
      </c>
    </row>
    <row r="6" spans="1:11">
      <c r="A6" t="s">
        <v>24</v>
      </c>
      <c r="B6">
        <v>600000</v>
      </c>
      <c r="C6" t="s">
        <v>122</v>
      </c>
      <c r="D6">
        <v>600000</v>
      </c>
      <c r="E6">
        <v>600000</v>
      </c>
      <c r="F6">
        <v>80000</v>
      </c>
      <c r="G6">
        <v>-1440000</v>
      </c>
      <c r="H6">
        <v>360000</v>
      </c>
      <c r="I6">
        <v>-745000</v>
      </c>
      <c r="J6">
        <v>-325000</v>
      </c>
      <c r="K6">
        <v>-370000</v>
      </c>
    </row>
    <row r="7" spans="1:11">
      <c r="A7" t="s">
        <v>24</v>
      </c>
      <c r="B7">
        <v>600000</v>
      </c>
      <c r="C7" t="s">
        <v>123</v>
      </c>
      <c r="D7">
        <v>600000</v>
      </c>
      <c r="E7">
        <v>600000</v>
      </c>
      <c r="F7">
        <v>100000</v>
      </c>
      <c r="G7">
        <v>-1460000</v>
      </c>
      <c r="H7">
        <v>340000</v>
      </c>
      <c r="I7">
        <v>-745000</v>
      </c>
      <c r="J7">
        <v>-325000</v>
      </c>
      <c r="K7">
        <v>-390000</v>
      </c>
    </row>
    <row r="8" spans="1:11">
      <c r="A8" t="s">
        <v>24</v>
      </c>
      <c r="B8">
        <v>700000</v>
      </c>
      <c r="C8" t="s">
        <v>121</v>
      </c>
      <c r="D8">
        <v>700000</v>
      </c>
      <c r="E8">
        <v>700000</v>
      </c>
      <c r="F8">
        <v>60000</v>
      </c>
      <c r="G8">
        <v>-1220000</v>
      </c>
      <c r="H8">
        <v>580000</v>
      </c>
      <c r="I8">
        <v>-745000</v>
      </c>
      <c r="J8">
        <v>-225000</v>
      </c>
      <c r="K8">
        <v>-250000</v>
      </c>
    </row>
    <row r="9" spans="1:11">
      <c r="A9" t="s">
        <v>24</v>
      </c>
      <c r="B9">
        <v>700000</v>
      </c>
      <c r="C9" t="s">
        <v>122</v>
      </c>
      <c r="D9">
        <v>700000</v>
      </c>
      <c r="E9">
        <v>700000</v>
      </c>
      <c r="F9">
        <v>80000</v>
      </c>
      <c r="G9">
        <v>-1240000</v>
      </c>
      <c r="H9">
        <v>560000</v>
      </c>
      <c r="I9">
        <v>-745000</v>
      </c>
      <c r="J9">
        <v>-225000</v>
      </c>
      <c r="K9">
        <v>-270000</v>
      </c>
    </row>
    <row r="10" spans="1:11">
      <c r="A10" t="s">
        <v>24</v>
      </c>
      <c r="B10">
        <v>700000</v>
      </c>
      <c r="C10" t="s">
        <v>123</v>
      </c>
      <c r="D10">
        <v>700000</v>
      </c>
      <c r="E10">
        <v>700000</v>
      </c>
      <c r="F10">
        <v>100000</v>
      </c>
      <c r="G10">
        <v>-1260000</v>
      </c>
      <c r="H10">
        <v>540000</v>
      </c>
      <c r="I10">
        <v>-745000</v>
      </c>
      <c r="J10">
        <v>-225000</v>
      </c>
      <c r="K10">
        <v>-290000</v>
      </c>
    </row>
    <row r="11" spans="1:11">
      <c r="A11" t="s">
        <v>30</v>
      </c>
      <c r="B11">
        <v>500000</v>
      </c>
      <c r="C11" t="s">
        <v>121</v>
      </c>
      <c r="D11">
        <v>200000</v>
      </c>
      <c r="E11">
        <v>500000</v>
      </c>
      <c r="F11">
        <v>60000</v>
      </c>
      <c r="G11">
        <v>-1920000</v>
      </c>
      <c r="H11">
        <v>-120000</v>
      </c>
      <c r="I11">
        <v>-745000</v>
      </c>
      <c r="J11">
        <v>-725000</v>
      </c>
      <c r="K11">
        <v>-450000</v>
      </c>
    </row>
    <row r="12" spans="1:11">
      <c r="A12" t="s">
        <v>30</v>
      </c>
      <c r="B12">
        <v>500000</v>
      </c>
      <c r="C12" t="s">
        <v>122</v>
      </c>
      <c r="D12">
        <v>200000</v>
      </c>
      <c r="E12">
        <v>500000</v>
      </c>
      <c r="F12">
        <v>80000</v>
      </c>
      <c r="G12">
        <v>-1940000</v>
      </c>
      <c r="H12">
        <v>-140000</v>
      </c>
      <c r="I12">
        <v>-745000</v>
      </c>
      <c r="J12">
        <v>-725000</v>
      </c>
      <c r="K12">
        <v>-470000</v>
      </c>
    </row>
    <row r="13" spans="1:11">
      <c r="A13" t="s">
        <v>30</v>
      </c>
      <c r="B13">
        <v>500000</v>
      </c>
      <c r="C13" t="s">
        <v>123</v>
      </c>
      <c r="D13">
        <v>200000</v>
      </c>
      <c r="E13">
        <v>500000</v>
      </c>
      <c r="F13">
        <v>100000</v>
      </c>
      <c r="G13">
        <v>-1960000</v>
      </c>
      <c r="H13">
        <v>-160000</v>
      </c>
      <c r="I13">
        <v>-745000</v>
      </c>
      <c r="J13">
        <v>-725000</v>
      </c>
      <c r="K13">
        <v>-490000</v>
      </c>
    </row>
    <row r="14" spans="1:11">
      <c r="A14" t="s">
        <v>30</v>
      </c>
      <c r="B14">
        <v>600000</v>
      </c>
      <c r="C14" t="s">
        <v>121</v>
      </c>
      <c r="D14">
        <v>240000</v>
      </c>
      <c r="E14">
        <v>600000</v>
      </c>
      <c r="F14">
        <v>60000</v>
      </c>
      <c r="G14">
        <v>-1780000</v>
      </c>
      <c r="H14">
        <v>20000</v>
      </c>
      <c r="I14">
        <v>-745000</v>
      </c>
      <c r="J14">
        <v>-685000</v>
      </c>
      <c r="K14">
        <v>-350000</v>
      </c>
    </row>
    <row r="15" spans="1:11">
      <c r="A15" t="s">
        <v>30</v>
      </c>
      <c r="B15">
        <v>600000</v>
      </c>
      <c r="C15" t="s">
        <v>122</v>
      </c>
      <c r="D15">
        <v>240000</v>
      </c>
      <c r="E15">
        <v>600000</v>
      </c>
      <c r="F15">
        <v>80000</v>
      </c>
      <c r="G15">
        <v>-1800000</v>
      </c>
      <c r="H15">
        <v>0</v>
      </c>
      <c r="I15">
        <v>-745000</v>
      </c>
      <c r="J15">
        <v>-685000</v>
      </c>
      <c r="K15">
        <v>-370000</v>
      </c>
    </row>
    <row r="16" spans="1:11">
      <c r="A16" t="s">
        <v>30</v>
      </c>
      <c r="B16">
        <v>600000</v>
      </c>
      <c r="C16" t="s">
        <v>123</v>
      </c>
      <c r="D16">
        <v>240000</v>
      </c>
      <c r="E16">
        <v>600000</v>
      </c>
      <c r="F16">
        <v>100000</v>
      </c>
      <c r="G16">
        <v>-1820000</v>
      </c>
      <c r="H16">
        <v>-20000</v>
      </c>
      <c r="I16">
        <v>-745000</v>
      </c>
      <c r="J16">
        <v>-685000</v>
      </c>
      <c r="K16">
        <v>-390000</v>
      </c>
    </row>
    <row r="17" spans="1:11">
      <c r="A17" t="s">
        <v>30</v>
      </c>
      <c r="B17">
        <v>700000</v>
      </c>
      <c r="C17" t="s">
        <v>121</v>
      </c>
      <c r="D17">
        <v>280000</v>
      </c>
      <c r="E17">
        <v>700000</v>
      </c>
      <c r="F17">
        <v>60000</v>
      </c>
      <c r="G17">
        <v>-1640000</v>
      </c>
      <c r="H17">
        <v>160000</v>
      </c>
      <c r="I17">
        <v>-745000</v>
      </c>
      <c r="J17">
        <v>-645000</v>
      </c>
      <c r="K17">
        <v>-250000</v>
      </c>
    </row>
    <row r="18" spans="1:11">
      <c r="A18" t="s">
        <v>30</v>
      </c>
      <c r="B18">
        <v>700000</v>
      </c>
      <c r="C18" t="s">
        <v>122</v>
      </c>
      <c r="D18">
        <v>280000</v>
      </c>
      <c r="E18">
        <v>700000</v>
      </c>
      <c r="F18">
        <v>80000</v>
      </c>
      <c r="G18">
        <v>-1660000</v>
      </c>
      <c r="H18">
        <v>140000</v>
      </c>
      <c r="I18">
        <v>-745000</v>
      </c>
      <c r="J18">
        <v>-645000</v>
      </c>
      <c r="K18">
        <v>-270000</v>
      </c>
    </row>
    <row r="19" spans="1:11">
      <c r="A19" t="s">
        <v>30</v>
      </c>
      <c r="B19">
        <v>700000</v>
      </c>
      <c r="C19" t="s">
        <v>123</v>
      </c>
      <c r="D19">
        <v>280000</v>
      </c>
      <c r="E19">
        <v>700000</v>
      </c>
      <c r="F19">
        <v>100000</v>
      </c>
      <c r="G19">
        <v>-1680000</v>
      </c>
      <c r="H19">
        <v>120000</v>
      </c>
      <c r="I19">
        <v>-745000</v>
      </c>
      <c r="J19">
        <v>-645000</v>
      </c>
      <c r="K19">
        <v>-290000</v>
      </c>
    </row>
    <row r="20" spans="1:11">
      <c r="A20" t="s">
        <v>33</v>
      </c>
      <c r="B20">
        <v>500000</v>
      </c>
      <c r="C20" t="s">
        <v>121</v>
      </c>
      <c r="D20">
        <v>0</v>
      </c>
      <c r="E20">
        <v>500000</v>
      </c>
      <c r="F20">
        <v>60000</v>
      </c>
      <c r="G20">
        <v>-2120000</v>
      </c>
      <c r="H20">
        <v>-320000</v>
      </c>
      <c r="I20">
        <v>-745000</v>
      </c>
      <c r="J20">
        <v>-925000</v>
      </c>
      <c r="K20">
        <v>-450000</v>
      </c>
    </row>
    <row r="21" spans="1:11">
      <c r="A21" t="s">
        <v>33</v>
      </c>
      <c r="B21">
        <v>500000</v>
      </c>
      <c r="C21" t="s">
        <v>122</v>
      </c>
      <c r="D21">
        <v>0</v>
      </c>
      <c r="E21">
        <v>500000</v>
      </c>
      <c r="F21">
        <v>80000</v>
      </c>
      <c r="G21">
        <v>-2140000</v>
      </c>
      <c r="H21">
        <v>-340000</v>
      </c>
      <c r="I21">
        <v>-745000</v>
      </c>
      <c r="J21">
        <v>-925000</v>
      </c>
      <c r="K21">
        <v>-470000</v>
      </c>
    </row>
    <row r="22" spans="1:11">
      <c r="A22" t="s">
        <v>33</v>
      </c>
      <c r="B22">
        <v>500000</v>
      </c>
      <c r="C22" t="s">
        <v>123</v>
      </c>
      <c r="D22">
        <v>0</v>
      </c>
      <c r="E22">
        <v>500000</v>
      </c>
      <c r="F22">
        <v>100000</v>
      </c>
      <c r="G22">
        <v>-2160000</v>
      </c>
      <c r="H22">
        <v>-360000</v>
      </c>
      <c r="I22">
        <v>-745000</v>
      </c>
      <c r="J22">
        <v>-925000</v>
      </c>
      <c r="K22">
        <v>-490000</v>
      </c>
    </row>
    <row r="23" spans="1:11">
      <c r="A23" t="s">
        <v>33</v>
      </c>
      <c r="B23">
        <v>600000</v>
      </c>
      <c r="C23" t="s">
        <v>121</v>
      </c>
      <c r="D23">
        <v>0</v>
      </c>
      <c r="E23">
        <v>600000</v>
      </c>
      <c r="F23">
        <v>60000</v>
      </c>
      <c r="G23">
        <v>-2020000</v>
      </c>
      <c r="H23">
        <v>-220000</v>
      </c>
      <c r="I23">
        <v>-745000</v>
      </c>
      <c r="J23">
        <v>-925000</v>
      </c>
      <c r="K23">
        <v>-350000</v>
      </c>
    </row>
    <row r="24" spans="1:11">
      <c r="A24" t="s">
        <v>33</v>
      </c>
      <c r="B24">
        <v>600000</v>
      </c>
      <c r="C24" t="s">
        <v>122</v>
      </c>
      <c r="D24">
        <v>0</v>
      </c>
      <c r="E24">
        <v>600000</v>
      </c>
      <c r="F24">
        <v>80000</v>
      </c>
      <c r="G24">
        <v>-2040000</v>
      </c>
      <c r="H24">
        <v>-240000</v>
      </c>
      <c r="I24">
        <v>-745000</v>
      </c>
      <c r="J24">
        <v>-925000</v>
      </c>
      <c r="K24">
        <v>-370000</v>
      </c>
    </row>
    <row r="25" spans="1:11">
      <c r="A25" t="s">
        <v>33</v>
      </c>
      <c r="B25">
        <v>600000</v>
      </c>
      <c r="C25" t="s">
        <v>123</v>
      </c>
      <c r="D25">
        <v>0</v>
      </c>
      <c r="E25">
        <v>600000</v>
      </c>
      <c r="F25">
        <v>100000</v>
      </c>
      <c r="G25">
        <v>-2060000</v>
      </c>
      <c r="H25">
        <v>-260000</v>
      </c>
      <c r="I25">
        <v>-745000</v>
      </c>
      <c r="J25">
        <v>-925000</v>
      </c>
      <c r="K25">
        <v>-390000</v>
      </c>
    </row>
    <row r="26" spans="1:11">
      <c r="A26" t="s">
        <v>33</v>
      </c>
      <c r="B26">
        <v>700000</v>
      </c>
      <c r="C26" t="s">
        <v>121</v>
      </c>
      <c r="D26">
        <v>0</v>
      </c>
      <c r="E26">
        <v>700000</v>
      </c>
      <c r="F26">
        <v>60000</v>
      </c>
      <c r="G26">
        <v>-1920000</v>
      </c>
      <c r="H26">
        <v>-120000</v>
      </c>
      <c r="I26">
        <v>-745000</v>
      </c>
      <c r="J26">
        <v>-925000</v>
      </c>
      <c r="K26">
        <v>-250000</v>
      </c>
    </row>
    <row r="27" spans="1:11">
      <c r="A27" t="s">
        <v>33</v>
      </c>
      <c r="B27">
        <v>700000</v>
      </c>
      <c r="C27" t="s">
        <v>122</v>
      </c>
      <c r="D27">
        <v>0</v>
      </c>
      <c r="E27">
        <v>700000</v>
      </c>
      <c r="F27">
        <v>80000</v>
      </c>
      <c r="G27">
        <v>-1940000</v>
      </c>
      <c r="H27">
        <v>-140000</v>
      </c>
      <c r="I27">
        <v>-745000</v>
      </c>
      <c r="J27">
        <v>-925000</v>
      </c>
      <c r="K27">
        <v>-270000</v>
      </c>
    </row>
    <row r="28" spans="1:11">
      <c r="A28" t="s">
        <v>33</v>
      </c>
      <c r="B28">
        <v>700000</v>
      </c>
      <c r="C28" t="s">
        <v>123</v>
      </c>
      <c r="D28">
        <v>0</v>
      </c>
      <c r="E28">
        <v>700000</v>
      </c>
      <c r="F28">
        <v>100000</v>
      </c>
      <c r="G28">
        <v>-1960000</v>
      </c>
      <c r="H28">
        <v>-160000</v>
      </c>
      <c r="I28">
        <v>-745000</v>
      </c>
      <c r="J28">
        <v>-925000</v>
      </c>
      <c r="K28">
        <v>-290000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0_說明</vt:lpstr>
      <vt:lpstr>1_Step1_事件清單</vt:lpstr>
      <vt:lpstr>2_會計恆等式</vt:lpstr>
      <vt:lpstr>3_綜合損益表</vt:lpstr>
      <vt:lpstr>4_資產</vt:lpstr>
      <vt:lpstr>5_負債</vt:lpstr>
      <vt:lpstr>6_權益</vt:lpstr>
      <vt:lpstr>7_權益變動表</vt:lpstr>
      <vt:lpstr>8_情境分析</vt:lpstr>
      <vt:lpstr>9_多台設備參數表</vt:lpstr>
      <vt:lpstr>_month_list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2025-10-15T02:08:52Z</dcterms:created>
  <dcterms:modified xsi:type="dcterms:W3CDTF">2025-10-15T02:08:52Z</dcterms:modified>
</cp:coreProperties>
</file>