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2576A022-74BD-44C4-88F8-DCE05C5743DE}" xr6:coauthVersionLast="36" xr6:coauthVersionMax="47" xr10:uidLastSave="{00000000-0000-0000-0000-000000000000}"/>
  <bookViews>
    <workbookView xWindow="-105" yWindow="-105" windowWidth="23250" windowHeight="12450" activeTab="5" xr2:uid="{00000000-000D-0000-FFFF-FFFF00000000}"/>
  </bookViews>
  <sheets>
    <sheet name="TECHNOLOGIES" sheetId="1" r:id="rId1"/>
    <sheet name="TECHNOLOGIES_TECH_TYPE" sheetId="5" r:id="rId2"/>
    <sheet name="TECHNOLOGIES_RESOURCES" sheetId="2" r:id="rId3"/>
    <sheet name="RESOURCES" sheetId="3" r:id="rId4"/>
    <sheet name="SECTOR" sheetId="7" r:id="rId5"/>
    <sheet name="CC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6" l="1"/>
  <c r="G91" i="6"/>
  <c r="G89" i="6"/>
  <c r="G87" i="6"/>
  <c r="G85" i="6"/>
  <c r="G8" i="5" l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F142" i="1" l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E39" i="7" l="1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F620" i="3" l="1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 l="1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 l="1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54" i="3"/>
  <c r="F55" i="3"/>
  <c r="F70" i="3"/>
  <c r="F7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19" i="3"/>
  <c r="F430" i="3" l="1"/>
  <c r="F429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65" i="3"/>
  <c r="F264" i="3"/>
  <c r="F263" i="3"/>
  <c r="F262" i="3"/>
  <c r="F261" i="3"/>
  <c r="F257" i="3"/>
  <c r="F256" i="3"/>
  <c r="F255" i="3"/>
  <c r="F254" i="3"/>
  <c r="F253" i="3"/>
  <c r="F252" i="3"/>
  <c r="F251" i="3"/>
  <c r="F250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75" i="3"/>
  <c r="F174" i="3"/>
  <c r="F173" i="3"/>
  <c r="F172" i="3"/>
  <c r="F171" i="3"/>
  <c r="F167" i="3"/>
  <c r="F166" i="3"/>
  <c r="F165" i="3"/>
  <c r="F164" i="3"/>
  <c r="F163" i="3"/>
  <c r="F162" i="3"/>
  <c r="F161" i="3"/>
  <c r="F160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35" i="3"/>
  <c r="F134" i="3"/>
  <c r="F133" i="3"/>
  <c r="F132" i="3"/>
  <c r="F131" i="3"/>
  <c r="F125" i="3"/>
  <c r="F120" i="3"/>
  <c r="F115" i="3"/>
  <c r="F105" i="3"/>
  <c r="F95" i="3"/>
  <c r="F90" i="3"/>
  <c r="F85" i="3"/>
  <c r="E49" i="2" l="1"/>
  <c r="F49" i="2"/>
  <c r="X49" i="2"/>
  <c r="E50" i="2"/>
  <c r="X50" i="2" s="1"/>
  <c r="F50" i="2"/>
  <c r="E51" i="2"/>
  <c r="F51" i="2"/>
  <c r="X51" i="2"/>
  <c r="E52" i="2"/>
  <c r="Y52" i="2"/>
  <c r="X52" i="2" s="1"/>
  <c r="E53" i="2"/>
  <c r="X53" i="2"/>
  <c r="Y53" i="2"/>
  <c r="K54" i="2"/>
  <c r="X54" i="2" s="1"/>
  <c r="L55" i="2"/>
  <c r="X55" i="2"/>
  <c r="E41" i="2"/>
  <c r="F41" i="2"/>
  <c r="X41" i="2"/>
  <c r="E42" i="2"/>
  <c r="F42" i="2"/>
  <c r="X42" i="2"/>
  <c r="E43" i="2"/>
  <c r="F43" i="2"/>
  <c r="X43" i="2"/>
  <c r="E44" i="2"/>
  <c r="Y44" i="2"/>
  <c r="X44" i="2" s="1"/>
  <c r="E45" i="2"/>
  <c r="Y45" i="2"/>
  <c r="X45" i="2" s="1"/>
  <c r="K46" i="2"/>
  <c r="X46" i="2" s="1"/>
  <c r="L47" i="2"/>
  <c r="X47" i="2"/>
  <c r="E25" i="2"/>
  <c r="F25" i="2"/>
  <c r="X25" i="2"/>
  <c r="E26" i="2"/>
  <c r="F26" i="2"/>
  <c r="X26" i="2"/>
  <c r="E27" i="2"/>
  <c r="X27" i="2" s="1"/>
  <c r="F27" i="2"/>
  <c r="E28" i="2"/>
  <c r="Y28" i="2"/>
  <c r="E29" i="2"/>
  <c r="Y29" i="2"/>
  <c r="E30" i="2"/>
  <c r="K30" i="2"/>
  <c r="X30" i="2"/>
  <c r="L31" i="2"/>
  <c r="X31" i="2"/>
  <c r="X28" i="2" l="1"/>
  <c r="X29" i="2"/>
  <c r="G31" i="5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4" i="5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E24" i="2" l="1"/>
  <c r="X24" i="2" s="1"/>
  <c r="E40" i="2"/>
  <c r="X40" i="2" s="1"/>
  <c r="E48" i="2"/>
  <c r="X48" i="2" s="1"/>
  <c r="H56" i="2" l="1"/>
  <c r="X56" i="2"/>
  <c r="H57" i="2"/>
  <c r="X57" i="2"/>
  <c r="G95" i="6"/>
  <c r="G99" i="6"/>
  <c r="G103" i="6"/>
  <c r="G107" i="6"/>
  <c r="G111" i="6"/>
  <c r="G69" i="6" l="1"/>
  <c r="G81" i="6"/>
  <c r="G77" i="6"/>
  <c r="G73" i="6" l="1"/>
  <c r="G65" i="6"/>
  <c r="G40" i="6"/>
  <c r="G25" i="6" l="1"/>
  <c r="G26" i="6"/>
  <c r="G27" i="6"/>
  <c r="G31" i="6"/>
  <c r="G32" i="6"/>
  <c r="G33" i="6"/>
  <c r="G43" i="6"/>
  <c r="G44" i="6"/>
  <c r="G45" i="6"/>
  <c r="G49" i="6"/>
  <c r="G50" i="6"/>
  <c r="G51" i="6"/>
  <c r="G55" i="6"/>
  <c r="G56" i="6"/>
  <c r="G57" i="6"/>
  <c r="G61" i="6"/>
  <c r="G62" i="6"/>
  <c r="G63" i="6"/>
  <c r="G19" i="6"/>
  <c r="G20" i="6"/>
  <c r="G21" i="6"/>
  <c r="G12" i="6"/>
  <c r="G13" i="6"/>
  <c r="G14" i="6"/>
  <c r="F13" i="1" l="1"/>
  <c r="F14" i="1"/>
  <c r="F15" i="1"/>
  <c r="F16" i="1"/>
  <c r="K20" i="2"/>
  <c r="K19" i="2"/>
  <c r="K17" i="2"/>
  <c r="X15" i="2" l="1"/>
  <c r="X16" i="2"/>
  <c r="K16" i="2"/>
  <c r="X23" i="2"/>
  <c r="G17" i="6" l="1"/>
  <c r="G18" i="6"/>
  <c r="G16" i="6"/>
  <c r="G11" i="6"/>
  <c r="G15" i="6"/>
  <c r="G10" i="6"/>
  <c r="G47" i="6"/>
  <c r="G48" i="6"/>
  <c r="G46" i="6"/>
  <c r="G41" i="6"/>
  <c r="G42" i="6"/>
  <c r="G30" i="6"/>
  <c r="G29" i="6"/>
  <c r="G28" i="6"/>
  <c r="G24" i="6"/>
  <c r="G23" i="6"/>
  <c r="G22" i="6"/>
  <c r="G59" i="6"/>
  <c r="G60" i="6"/>
  <c r="G58" i="6"/>
  <c r="G53" i="6"/>
  <c r="G54" i="6"/>
  <c r="G52" i="6"/>
  <c r="F12" i="1" l="1"/>
  <c r="F11" i="1"/>
  <c r="F34" i="1" l="1"/>
  <c r="F35" i="1"/>
  <c r="F453" i="3" l="1"/>
  <c r="F451" i="3"/>
  <c r="F452" i="3" l="1"/>
  <c r="F455" i="3"/>
  <c r="F458" i="3"/>
  <c r="F21" i="3"/>
  <c r="F23" i="3"/>
  <c r="F20" i="3"/>
  <c r="F16" i="3"/>
  <c r="F17" i="3" l="1"/>
  <c r="F457" i="3"/>
  <c r="F459" i="3"/>
  <c r="F468" i="3"/>
  <c r="F32" i="3"/>
  <c r="F33" i="3"/>
  <c r="F35" i="3"/>
  <c r="F25" i="3"/>
  <c r="F31" i="3" l="1"/>
  <c r="F27" i="3"/>
  <c r="F18" i="3"/>
  <c r="F22" i="3"/>
  <c r="F470" i="3"/>
  <c r="F467" i="3"/>
  <c r="F462" i="3"/>
  <c r="F456" i="3"/>
  <c r="F34" i="3"/>
  <c r="F26" i="3"/>
  <c r="F29" i="3"/>
  <c r="F464" i="3" l="1"/>
  <c r="F460" i="3"/>
  <c r="F28" i="3"/>
  <c r="F24" i="3"/>
  <c r="F466" i="3"/>
  <c r="F461" i="3"/>
  <c r="F463" i="3"/>
  <c r="F30" i="3"/>
  <c r="F465" i="3" l="1"/>
  <c r="F469" i="3"/>
  <c r="F258" i="3" l="1"/>
  <c r="F168" i="3"/>
  <c r="F270" i="3" l="1"/>
  <c r="F274" i="3"/>
  <c r="F80" i="3"/>
  <c r="F260" i="3"/>
  <c r="F180" i="3"/>
  <c r="F170" i="3"/>
  <c r="F69" i="3" l="1"/>
  <c r="F94" i="3"/>
  <c r="F68" i="3"/>
  <c r="F93" i="3"/>
  <c r="F88" i="3"/>
  <c r="F89" i="3"/>
  <c r="F119" i="3"/>
  <c r="F84" i="3"/>
  <c r="F140" i="3"/>
  <c r="F139" i="3"/>
  <c r="F273" i="3"/>
  <c r="F259" i="3"/>
  <c r="F110" i="3"/>
  <c r="F109" i="3"/>
  <c r="F269" i="3"/>
  <c r="F138" i="3"/>
  <c r="F74" i="3"/>
  <c r="F169" i="3"/>
  <c r="F130" i="3"/>
  <c r="F127" i="3"/>
  <c r="F126" i="3"/>
  <c r="F67" i="3" l="1"/>
  <c r="F92" i="3"/>
  <c r="F124" i="3"/>
  <c r="F87" i="3"/>
  <c r="F114" i="3"/>
  <c r="F83" i="3"/>
  <c r="F79" i="3"/>
  <c r="F136" i="3"/>
  <c r="F268" i="3"/>
  <c r="F108" i="3"/>
  <c r="F137" i="3"/>
  <c r="F272" i="3"/>
  <c r="F73" i="3"/>
  <c r="F104" i="3"/>
  <c r="F128" i="3"/>
  <c r="F179" i="3"/>
  <c r="F129" i="3"/>
  <c r="F100" i="3"/>
  <c r="F123" i="3" l="1"/>
  <c r="F66" i="3"/>
  <c r="F91" i="3"/>
  <c r="F117" i="3"/>
  <c r="F118" i="3"/>
  <c r="F86" i="3"/>
  <c r="F82" i="3"/>
  <c r="F113" i="3"/>
  <c r="F78" i="3"/>
  <c r="F107" i="3"/>
  <c r="F267" i="3"/>
  <c r="F271" i="3"/>
  <c r="F72" i="3"/>
  <c r="F103" i="3"/>
  <c r="F181" i="3"/>
  <c r="F178" i="3"/>
  <c r="F99" i="3"/>
  <c r="F122" i="3" l="1"/>
  <c r="F116" i="3"/>
  <c r="F112" i="3"/>
  <c r="F81" i="3"/>
  <c r="F266" i="3"/>
  <c r="F77" i="3"/>
  <c r="F106" i="3"/>
  <c r="F102" i="3"/>
  <c r="F71" i="3"/>
  <c r="F177" i="3"/>
  <c r="F98" i="3"/>
  <c r="F121" i="3" l="1"/>
  <c r="F111" i="3"/>
  <c r="F76" i="3"/>
  <c r="F101" i="3"/>
  <c r="F176" i="3"/>
  <c r="F97" i="3"/>
  <c r="F96" i="3" l="1"/>
  <c r="F182" i="3" l="1"/>
  <c r="F183" i="3"/>
  <c r="F184" i="3"/>
  <c r="F203" i="3" l="1"/>
  <c r="F204" i="3"/>
  <c r="F249" i="3"/>
  <c r="F248" i="3"/>
  <c r="F247" i="3"/>
  <c r="F293" i="3"/>
  <c r="F294" i="3"/>
  <c r="F292" i="3"/>
  <c r="F339" i="3"/>
  <c r="F338" i="3"/>
  <c r="F337" i="3"/>
  <c r="F383" i="3"/>
  <c r="F384" i="3"/>
  <c r="F382" i="3"/>
  <c r="F157" i="3" l="1"/>
  <c r="F159" i="3"/>
  <c r="F15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X16" authorId="0" shapeId="0" xr:uid="{3F21EC44-31C3-40A0-B247-A2D822E2DAB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X23" authorId="0" shapeId="0" xr:uid="{35FC3C1B-D828-4609-A977-14A84770866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</commentList>
</comments>
</file>

<file path=xl/sharedStrings.xml><?xml version="1.0" encoding="utf-8"?>
<sst xmlns="http://schemas.openxmlformats.org/spreadsheetml/2006/main" count="3280" uniqueCount="112">
  <si>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</si>
  <si>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</si>
  <si>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</si>
  <si>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</si>
  <si>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</si>
  <si>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</si>
  <si>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</si>
  <si>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</si>
  <si>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</si>
  <si>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</si>
  <si>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</si>
  <si>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</si>
  <si>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</si>
  <si>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</si>
  <si>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</si>
  <si>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</si>
  <si>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</si>
  <si>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</si>
  <si>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</si>
  <si>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</si>
  <si>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</si>
  <si>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</si>
  <si>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</si>
  <si>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</si>
  <si>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</si>
  <si>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</si>
  <si>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MeOH</t>
  </si>
  <si>
    <t>Biogas_Digester</t>
  </si>
  <si>
    <t>Biogas_Methanation</t>
  </si>
  <si>
    <t>forced_resource</t>
  </si>
  <si>
    <t>capex</t>
  </si>
  <si>
    <t>construction_time</t>
  </si>
  <si>
    <t>lifetime</t>
  </si>
  <si>
    <t>discount_rate</t>
  </si>
  <si>
    <t>Pyrolysis</t>
  </si>
  <si>
    <t>flow_cost_t</t>
  </si>
  <si>
    <t>output</t>
  </si>
  <si>
    <t>iron_ore</t>
  </si>
  <si>
    <t>forced_prod_ratio_min</t>
  </si>
  <si>
    <t>opex_cost</t>
  </si>
  <si>
    <t>ccs_capex</t>
  </si>
  <si>
    <t>Gasification</t>
  </si>
  <si>
    <t>ccs_lifetime</t>
  </si>
  <si>
    <t>carbon_tax</t>
  </si>
  <si>
    <t>SECTOR</t>
  </si>
  <si>
    <t>ccs_opex</t>
  </si>
  <si>
    <t>ccs_ratio</t>
  </si>
  <si>
    <t>ccs_elec</t>
  </si>
  <si>
    <t>ccs_gas</t>
  </si>
  <si>
    <t>CCS_TYPE</t>
  </si>
  <si>
    <t>SMR_85</t>
  </si>
  <si>
    <t>SMR_52</t>
  </si>
  <si>
    <t>ccs_discount_rate</t>
  </si>
  <si>
    <t>Ammonia</t>
  </si>
  <si>
    <t>Olefins</t>
  </si>
  <si>
    <t>N2</t>
  </si>
  <si>
    <t>CO2</t>
  </si>
  <si>
    <t>Naphtha</t>
  </si>
  <si>
    <t>Oil_Refining_for_Naphtha</t>
  </si>
  <si>
    <t>ASU-N2</t>
  </si>
  <si>
    <t>ASU-O2</t>
  </si>
  <si>
    <t>SMR_noWGR</t>
  </si>
  <si>
    <t>eSMR_noWGR</t>
  </si>
  <si>
    <t>eSMR_eboiler_noWGR</t>
  </si>
  <si>
    <t>SMR_eboiler_noWGR</t>
  </si>
  <si>
    <t>All</t>
  </si>
  <si>
    <t>capacity_associated_resource</t>
  </si>
  <si>
    <t>Direct_Air_Capture</t>
  </si>
  <si>
    <t>no_import</t>
  </si>
  <si>
    <t>Gasification_noWGR</t>
  </si>
  <si>
    <t>installation_ramp_t</t>
  </si>
  <si>
    <t>CEM_I</t>
  </si>
  <si>
    <t>CEM_II</t>
  </si>
  <si>
    <t>LC3</t>
  </si>
  <si>
    <t>Cement</t>
  </si>
  <si>
    <t>Semi_wet_pathway_clinker</t>
  </si>
  <si>
    <t>Dry_without_precalciner_pathway_clinker</t>
  </si>
  <si>
    <t>Dry_with_precalciner_pathway_clinker</t>
  </si>
  <si>
    <t>CEM_I_grinding</t>
  </si>
  <si>
    <t>CEM_II_grinding</t>
  </si>
  <si>
    <t>CEM_III_grinding</t>
  </si>
  <si>
    <t>LC3_grinding</t>
  </si>
  <si>
    <t>Calcined_clay_process</t>
  </si>
  <si>
    <t>Limestone</t>
  </si>
  <si>
    <t>Calcined_clay</t>
  </si>
  <si>
    <t>Clinker</t>
  </si>
  <si>
    <t>CEM_III_VI</t>
  </si>
  <si>
    <t>Electrified_dry_without_precalciner_pathway_clinker</t>
  </si>
  <si>
    <t>Electrified_dry_with_precalciner_pathway_clinker</t>
  </si>
  <si>
    <t>25%_Biomass</t>
  </si>
  <si>
    <t>50%_Biomass</t>
  </si>
  <si>
    <t>75%_Biomass</t>
  </si>
  <si>
    <t>Cement_oxy_fuel_62</t>
  </si>
  <si>
    <t>Cement_oxy_fuel_93</t>
  </si>
  <si>
    <t>Waste</t>
  </si>
  <si>
    <t>25%_waste</t>
  </si>
  <si>
    <t>50%_waste</t>
  </si>
  <si>
    <t>max_import</t>
  </si>
  <si>
    <t>forced_prod_ratio_max</t>
  </si>
  <si>
    <t>Chemistry</t>
  </si>
  <si>
    <t>Italy</t>
  </si>
  <si>
    <t>Great Britain</t>
  </si>
  <si>
    <t>Spain</t>
  </si>
  <si>
    <t>Belgium</t>
  </si>
  <si>
    <t>max_biogas_t</t>
  </si>
  <si>
    <t>min_capture_ratio</t>
  </si>
  <si>
    <t>emissions_reduction_ratio_obj</t>
  </si>
  <si>
    <t>Electricity_50%_LF</t>
  </si>
  <si>
    <t>Electricity_25%_LF</t>
  </si>
  <si>
    <t>Baseload</t>
  </si>
  <si>
    <t>50%_LF</t>
  </si>
  <si>
    <t>25%_LF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</si>
</sst>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A57CD"/>
        <bgColor indexed="64"/>
      </patternFill>
    </fill>
  </fills>
  <borders count="6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0" fillId="5" borderId="0" xfId="0" applyFill="1"/>
    <xf numFmtId="0" fontId="5" fillId="6" borderId="0" xfId="0" applyFont="1" applyFill="1"/>
    <xf numFmtId="0" fontId="5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0" xfId="0" applyNumberFormat="1"/>
    <xf numFmtId="9" fontId="0" fillId="0" borderId="0" xfId="1" applyNumberFormat="1" applyFont="1"/>
    <xf numFmtId="0" fontId="1" fillId="7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5" fillId="0" borderId="0" xfId="0" applyFont="1" applyFill="1"/>
    <xf numFmtId="0" fontId="1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0" fillId="10" borderId="0" xfId="0" applyFill="1"/>
    <xf numFmtId="0" fontId="4" fillId="10" borderId="0" xfId="0" applyFont="1" applyFill="1"/>
    <xf numFmtId="0" fontId="0" fillId="0" borderId="2" xfId="0" applyFont="1" applyBorder="1"/>
    <xf numFmtId="0" fontId="0" fillId="0" borderId="1" xfId="0" applyFont="1" applyBorder="1"/>
    <xf numFmtId="11" fontId="0" fillId="0" borderId="3" xfId="0" applyNumberFormat="1" applyFont="1" applyBorder="1"/>
    <xf numFmtId="0" fontId="0" fillId="0" borderId="4" xfId="0" applyFont="1" applyBorder="1"/>
    <xf numFmtId="11" fontId="0" fillId="0" borderId="5" xfId="0" applyNumberFormat="1" applyFont="1" applyBorder="1"/>
    <xf numFmtId="0" fontId="0" fillId="0" borderId="3" xfId="0" applyFont="1" applyBorder="1"/>
    <xf numFmtId="0" fontId="0" fillId="0" borderId="5" xfId="0" applyFont="1" applyBorder="1"/>
  </cellXfs>
  <cellStyles count="2">
    <cellStyle name="Millier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8">
          <cell r="C8">
            <v>0</v>
          </cell>
          <cell r="D8">
            <v>0</v>
          </cell>
          <cell r="E8">
            <v>5267175.5725190844</v>
          </cell>
          <cell r="F8">
            <v>11412213.740458015</v>
          </cell>
          <cell r="G8">
            <v>17557251.908396948</v>
          </cell>
        </row>
        <row r="10">
          <cell r="C10">
            <v>5760593.2203389825</v>
          </cell>
          <cell r="D10">
            <v>5760593.2203389825</v>
          </cell>
          <cell r="E10">
            <v>5760593.2203389825</v>
          </cell>
          <cell r="F10">
            <v>5760593.2203389825</v>
          </cell>
          <cell r="G10">
            <v>5760593.2203389825</v>
          </cell>
        </row>
        <row r="15">
          <cell r="C15">
            <v>187.57874734722378</v>
          </cell>
          <cell r="D15">
            <v>182.76101931043857</v>
          </cell>
          <cell r="E15">
            <v>171.52868987772487</v>
          </cell>
          <cell r="F15">
            <v>162.21853139056535</v>
          </cell>
          <cell r="G15">
            <v>153.85465108972713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924.8599999999999</v>
          </cell>
          <cell r="G17">
            <v>775.52</v>
          </cell>
        </row>
        <row r="18">
          <cell r="C18">
            <v>75</v>
          </cell>
          <cell r="D18">
            <v>74.285714285714292</v>
          </cell>
          <cell r="E18">
            <v>72.857142857142861</v>
          </cell>
          <cell r="F18">
            <v>71.428571428571431</v>
          </cell>
          <cell r="G18">
            <v>70</v>
          </cell>
        </row>
        <row r="19">
          <cell r="C19">
            <v>75</v>
          </cell>
          <cell r="D19">
            <v>52</v>
          </cell>
          <cell r="E19">
            <v>44.666666666666664</v>
          </cell>
          <cell r="F19">
            <v>37.333333333333336</v>
          </cell>
          <cell r="G19">
            <v>30</v>
          </cell>
        </row>
        <row r="20">
          <cell r="C20">
            <v>75</v>
          </cell>
          <cell r="D20">
            <v>41.6</v>
          </cell>
          <cell r="E20">
            <v>34.4</v>
          </cell>
          <cell r="F20">
            <v>27.2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11.468528870908424</v>
          </cell>
          <cell r="D24">
            <v>11.468528870908424</v>
          </cell>
          <cell r="E24">
            <v>11.468528870908424</v>
          </cell>
          <cell r="F24">
            <v>11.468528870908424</v>
          </cell>
          <cell r="G24">
            <v>11.468528870908424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3.68</v>
          </cell>
          <cell r="D38">
            <v>3.68</v>
          </cell>
          <cell r="E38">
            <v>2</v>
          </cell>
          <cell r="F38">
            <v>1.5249999999999999</v>
          </cell>
          <cell r="G38">
            <v>1.05</v>
          </cell>
        </row>
        <row r="39">
          <cell r="C39">
            <v>9.0399999999999991</v>
          </cell>
          <cell r="D39">
            <v>9.0399999999999991</v>
          </cell>
          <cell r="E39">
            <v>4.8</v>
          </cell>
          <cell r="F39">
            <v>3.45</v>
          </cell>
          <cell r="G39">
            <v>2.1</v>
          </cell>
        </row>
        <row r="40">
          <cell r="C40">
            <v>3.2800000000000011</v>
          </cell>
          <cell r="D40">
            <v>3.2800000000000011</v>
          </cell>
          <cell r="E40">
            <v>5.1999999999999993</v>
          </cell>
          <cell r="F40">
            <v>5.2249999999999996</v>
          </cell>
          <cell r="G40">
            <v>5.2499999999999991</v>
          </cell>
        </row>
        <row r="41">
          <cell r="C41">
            <v>0</v>
          </cell>
          <cell r="D41">
            <v>0</v>
          </cell>
          <cell r="E41">
            <v>4</v>
          </cell>
          <cell r="F41">
            <v>4.8000000000000007</v>
          </cell>
          <cell r="G41">
            <v>5.6000000000000005</v>
          </cell>
        </row>
      </sheetData>
      <sheetData sheetId="1">
        <row r="6">
          <cell r="C6">
            <v>23212927.756653991</v>
          </cell>
          <cell r="D6">
            <v>23212927.756653991</v>
          </cell>
          <cell r="E6">
            <v>23212927.756653991</v>
          </cell>
          <cell r="F6">
            <v>23212927.756653991</v>
          </cell>
          <cell r="G6">
            <v>23212927.756653991</v>
          </cell>
        </row>
        <row r="8">
          <cell r="C8">
            <v>0</v>
          </cell>
          <cell r="D8">
            <v>0</v>
          </cell>
          <cell r="E8">
            <v>6030534.3511450384</v>
          </cell>
          <cell r="F8">
            <v>11030534.351145038</v>
          </cell>
          <cell r="G8">
            <v>16030534.351145038</v>
          </cell>
        </row>
        <row r="10">
          <cell r="C10">
            <v>4684322.0338983051</v>
          </cell>
          <cell r="D10">
            <v>4684322.0338983051</v>
          </cell>
          <cell r="E10">
            <v>4684322.0338983051</v>
          </cell>
          <cell r="F10">
            <v>4684322.0338983051</v>
          </cell>
          <cell r="G10">
            <v>4684322.0338983051</v>
          </cell>
        </row>
        <row r="15">
          <cell r="C15">
            <v>232.76620377870407</v>
          </cell>
          <cell r="D15">
            <v>225.69282462830225</v>
          </cell>
          <cell r="E15">
            <v>208.37939858350717</v>
          </cell>
          <cell r="F15">
            <v>194.77036417621207</v>
          </cell>
          <cell r="G15">
            <v>183.25254972589138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1018.9616666666666</v>
          </cell>
          <cell r="G17">
            <v>963.72333333333347</v>
          </cell>
        </row>
        <row r="18">
          <cell r="C18">
            <v>125</v>
          </cell>
          <cell r="D18">
            <v>117.14285714285714</v>
          </cell>
          <cell r="E18">
            <v>101.42857142857143</v>
          </cell>
          <cell r="F18">
            <v>85.714285714285722</v>
          </cell>
          <cell r="G18">
            <v>70</v>
          </cell>
        </row>
        <row r="19">
          <cell r="C19">
            <v>125</v>
          </cell>
          <cell r="D19">
            <v>81.999999999999986</v>
          </cell>
          <cell r="E19">
            <v>64.666666666666657</v>
          </cell>
          <cell r="F19">
            <v>47.333333333333329</v>
          </cell>
          <cell r="G19">
            <v>30</v>
          </cell>
        </row>
        <row r="20">
          <cell r="C20">
            <v>125</v>
          </cell>
          <cell r="D20">
            <v>65.599999999999994</v>
          </cell>
          <cell r="E20">
            <v>50.4</v>
          </cell>
          <cell r="F20">
            <v>35.200000000000003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13.212048846675714</v>
          </cell>
          <cell r="D24">
            <v>13.212048846675714</v>
          </cell>
          <cell r="E24">
            <v>13.212048846675714</v>
          </cell>
          <cell r="F24">
            <v>13.212048846675714</v>
          </cell>
          <cell r="G24">
            <v>13.212048846675714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9.9</v>
          </cell>
          <cell r="D38">
            <v>9.9</v>
          </cell>
          <cell r="E38">
            <v>4.1250000000000009</v>
          </cell>
          <cell r="F38">
            <v>3.1453125000000006</v>
          </cell>
          <cell r="G38">
            <v>2.1656250000000004</v>
          </cell>
        </row>
        <row r="39">
          <cell r="C39">
            <v>18.150000000000002</v>
          </cell>
          <cell r="D39">
            <v>18.150000000000002</v>
          </cell>
          <cell r="E39">
            <v>9.9000000000000021</v>
          </cell>
          <cell r="F39">
            <v>7.1156250000000014</v>
          </cell>
          <cell r="G39">
            <v>4.3312500000000007</v>
          </cell>
        </row>
        <row r="40">
          <cell r="C40">
            <v>4.95</v>
          </cell>
          <cell r="D40">
            <v>4.95</v>
          </cell>
          <cell r="E40">
            <v>10.725000000000003</v>
          </cell>
          <cell r="F40">
            <v>10.776562500000004</v>
          </cell>
          <cell r="G40">
            <v>10.828125000000004</v>
          </cell>
        </row>
        <row r="41">
          <cell r="C41">
            <v>0</v>
          </cell>
          <cell r="D41">
            <v>0</v>
          </cell>
          <cell r="E41">
            <v>8.2500000000000018</v>
          </cell>
          <cell r="F41">
            <v>9.9000000000000021</v>
          </cell>
          <cell r="G41">
            <v>11.550000000000004</v>
          </cell>
        </row>
      </sheetData>
      <sheetData sheetId="2">
        <row r="6">
          <cell r="C6">
            <v>9394169.8352344725</v>
          </cell>
          <cell r="D6">
            <v>9394169.8352344725</v>
          </cell>
          <cell r="E6">
            <v>9394169.8352344725</v>
          </cell>
          <cell r="F6">
            <v>9394169.8352344725</v>
          </cell>
          <cell r="G6">
            <v>9394169.8352344725</v>
          </cell>
        </row>
        <row r="8">
          <cell r="C8">
            <v>0</v>
          </cell>
          <cell r="D8">
            <v>0</v>
          </cell>
          <cell r="E8">
            <v>4351145.0381679386</v>
          </cell>
          <cell r="F8">
            <v>7022900.7633587793</v>
          </cell>
          <cell r="G8">
            <v>9694656.4885496181</v>
          </cell>
        </row>
        <row r="10">
          <cell r="C10">
            <v>3809322.0338983051</v>
          </cell>
          <cell r="D10">
            <v>3809322.0338983051</v>
          </cell>
          <cell r="E10">
            <v>3809322.0338983051</v>
          </cell>
          <cell r="F10">
            <v>3809322.0338983051</v>
          </cell>
          <cell r="G10">
            <v>3809322.0338983051</v>
          </cell>
        </row>
        <row r="15">
          <cell r="C15">
            <v>200.04802385568578</v>
          </cell>
          <cell r="D15">
            <v>196.32283638261339</v>
          </cell>
          <cell r="E15">
            <v>189.14130390953821</v>
          </cell>
          <cell r="F15">
            <v>180.90339908695114</v>
          </cell>
          <cell r="G15">
            <v>173.97171154417904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953.68</v>
          </cell>
          <cell r="G17">
            <v>833.16</v>
          </cell>
        </row>
        <row r="18">
          <cell r="C18">
            <v>105</v>
          </cell>
          <cell r="D18">
            <v>100</v>
          </cell>
          <cell r="E18">
            <v>90</v>
          </cell>
          <cell r="F18">
            <v>80</v>
          </cell>
          <cell r="G18">
            <v>70</v>
          </cell>
        </row>
        <row r="19">
          <cell r="C19">
            <v>105</v>
          </cell>
          <cell r="D19">
            <v>70</v>
          </cell>
          <cell r="E19">
            <v>56.666666666666671</v>
          </cell>
          <cell r="F19">
            <v>43.333333333333336</v>
          </cell>
          <cell r="G19">
            <v>30</v>
          </cell>
        </row>
        <row r="20">
          <cell r="C20">
            <v>105</v>
          </cell>
          <cell r="D20">
            <v>56</v>
          </cell>
          <cell r="E20">
            <v>44</v>
          </cell>
          <cell r="F20">
            <v>32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11.818498331479422</v>
          </cell>
          <cell r="D24">
            <v>11.818498331479422</v>
          </cell>
          <cell r="E24">
            <v>11.818498331479422</v>
          </cell>
          <cell r="F24">
            <v>11.818498331479422</v>
          </cell>
          <cell r="G24">
            <v>11.818498331479422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6.3</v>
          </cell>
          <cell r="D38">
            <v>6.3</v>
          </cell>
          <cell r="E38">
            <v>2.6249999999999996</v>
          </cell>
          <cell r="F38">
            <v>2.0015624999999995</v>
          </cell>
          <cell r="G38">
            <v>1.3781249999999998</v>
          </cell>
        </row>
        <row r="39">
          <cell r="C39">
            <v>11.549999999999999</v>
          </cell>
          <cell r="D39">
            <v>11.549999999999999</v>
          </cell>
          <cell r="E39">
            <v>6.2999999999999989</v>
          </cell>
          <cell r="F39">
            <v>4.5281249999999993</v>
          </cell>
          <cell r="G39">
            <v>2.7562499999999996</v>
          </cell>
        </row>
        <row r="40">
          <cell r="C40">
            <v>3.15</v>
          </cell>
          <cell r="D40">
            <v>3.15</v>
          </cell>
          <cell r="E40">
            <v>6.8249999999999984</v>
          </cell>
          <cell r="F40">
            <v>6.8578124999999979</v>
          </cell>
          <cell r="G40">
            <v>6.8906249999999964</v>
          </cell>
        </row>
        <row r="41">
          <cell r="C41">
            <v>0</v>
          </cell>
          <cell r="D41">
            <v>0</v>
          </cell>
          <cell r="E41">
            <v>5.2499999999999991</v>
          </cell>
          <cell r="F41">
            <v>6.2999999999999989</v>
          </cell>
          <cell r="G41">
            <v>7.35</v>
          </cell>
        </row>
      </sheetData>
      <sheetData sheetId="3">
        <row r="6">
          <cell r="C6">
            <v>8390367.5538656525</v>
          </cell>
          <cell r="D6">
            <v>8390367.5538656525</v>
          </cell>
          <cell r="E6">
            <v>8390367.5538656525</v>
          </cell>
          <cell r="F6">
            <v>8390367.5538656525</v>
          </cell>
          <cell r="G6">
            <v>8390367.5538656525</v>
          </cell>
        </row>
        <row r="8">
          <cell r="C8">
            <v>0</v>
          </cell>
          <cell r="D8">
            <v>0</v>
          </cell>
          <cell r="E8">
            <v>3358778.6259541987</v>
          </cell>
          <cell r="F8">
            <v>6145038.1679389318</v>
          </cell>
          <cell r="G8">
            <v>8931297.7099236641</v>
          </cell>
        </row>
        <row r="10">
          <cell r="C10">
            <v>5112288.1355932206</v>
          </cell>
          <cell r="D10">
            <v>5112288.1355932206</v>
          </cell>
          <cell r="E10">
            <v>5112288.1355932206</v>
          </cell>
          <cell r="F10">
            <v>5112288.1355932206</v>
          </cell>
          <cell r="G10">
            <v>5112288.1355932206</v>
          </cell>
        </row>
        <row r="15">
          <cell r="C15">
            <v>199.33800178205163</v>
          </cell>
          <cell r="D15">
            <v>198.87243850212354</v>
          </cell>
          <cell r="E15">
            <v>200.28628960691981</v>
          </cell>
          <cell r="F15">
            <v>199.06271861918282</v>
          </cell>
          <cell r="G15">
            <v>196.07905882255494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940.04409090909098</v>
          </cell>
          <cell r="G17">
            <v>805.88818181818181</v>
          </cell>
        </row>
        <row r="18">
          <cell r="C18">
            <v>100</v>
          </cell>
          <cell r="D18">
            <v>95.714285714285708</v>
          </cell>
          <cell r="E18">
            <v>87.142857142857139</v>
          </cell>
          <cell r="F18">
            <v>78.571428571428569</v>
          </cell>
          <cell r="G18">
            <v>70</v>
          </cell>
        </row>
        <row r="19">
          <cell r="C19">
            <v>100</v>
          </cell>
          <cell r="D19">
            <v>66.999999999999986</v>
          </cell>
          <cell r="E19">
            <v>54.666666666666657</v>
          </cell>
          <cell r="F19">
            <v>42.333333333333329</v>
          </cell>
          <cell r="G19">
            <v>30</v>
          </cell>
        </row>
        <row r="20">
          <cell r="C20">
            <v>100</v>
          </cell>
          <cell r="D20">
            <v>53.599999999999994</v>
          </cell>
          <cell r="E20">
            <v>42.399999999999991</v>
          </cell>
          <cell r="F20">
            <v>31.199999999999996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14.203522585992538</v>
          </cell>
          <cell r="D24">
            <v>14.203522585992538</v>
          </cell>
          <cell r="E24">
            <v>14.203522585992538</v>
          </cell>
          <cell r="F24">
            <v>14.203522585992538</v>
          </cell>
          <cell r="G24">
            <v>14.203522585992538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3.3</v>
          </cell>
          <cell r="D38">
            <v>3.3</v>
          </cell>
          <cell r="E38">
            <v>1.3750000000000002</v>
          </cell>
          <cell r="F38">
            <v>1.0484375000000001</v>
          </cell>
          <cell r="G38">
            <v>0.72187500000000016</v>
          </cell>
        </row>
        <row r="39">
          <cell r="C39">
            <v>6.0500000000000007</v>
          </cell>
          <cell r="D39">
            <v>6.0500000000000007</v>
          </cell>
          <cell r="E39">
            <v>3.3000000000000003</v>
          </cell>
          <cell r="F39">
            <v>2.3718750000000002</v>
          </cell>
          <cell r="G39">
            <v>1.4437500000000003</v>
          </cell>
        </row>
        <row r="40">
          <cell r="C40">
            <v>1.65</v>
          </cell>
          <cell r="D40">
            <v>1.65</v>
          </cell>
          <cell r="E40">
            <v>3.5750000000000006</v>
          </cell>
          <cell r="F40">
            <v>3.5921875000000001</v>
          </cell>
          <cell r="G40">
            <v>3.6093749999999996</v>
          </cell>
        </row>
        <row r="41">
          <cell r="C41">
            <v>0</v>
          </cell>
          <cell r="D41">
            <v>0</v>
          </cell>
          <cell r="E41">
            <v>2.7500000000000004</v>
          </cell>
          <cell r="F41">
            <v>3.3000000000000007</v>
          </cell>
          <cell r="G41">
            <v>3.850000000000001</v>
          </cell>
        </row>
      </sheetData>
      <sheetData sheetId="4">
        <row r="6">
          <cell r="C6">
            <v>14102661.596958175</v>
          </cell>
          <cell r="D6">
            <v>14102661.596958175</v>
          </cell>
          <cell r="E6">
            <v>14102661.596958175</v>
          </cell>
          <cell r="F6">
            <v>14102661.596958175</v>
          </cell>
          <cell r="G6">
            <v>14102661.596958175</v>
          </cell>
        </row>
        <row r="8">
          <cell r="C8">
            <v>0</v>
          </cell>
          <cell r="D8">
            <v>0</v>
          </cell>
          <cell r="E8">
            <v>2977099.2366412217</v>
          </cell>
          <cell r="F8">
            <v>8931297.7099236641</v>
          </cell>
          <cell r="G8">
            <v>14885496.183206107</v>
          </cell>
        </row>
        <row r="10">
          <cell r="C10">
            <v>4565677.9661016949</v>
          </cell>
          <cell r="D10">
            <v>4565677.9661016949</v>
          </cell>
          <cell r="E10">
            <v>4565677.9661016949</v>
          </cell>
          <cell r="F10">
            <v>4565677.9661016949</v>
          </cell>
          <cell r="G10">
            <v>4565677.9661016949</v>
          </cell>
        </row>
        <row r="15">
          <cell r="C15">
            <v>191.88651995265312</v>
          </cell>
          <cell r="D15">
            <v>188.40553699516809</v>
          </cell>
          <cell r="E15">
            <v>180.4358266578086</v>
          </cell>
          <cell r="F15">
            <v>173.20488038525997</v>
          </cell>
          <cell r="G15">
            <v>167.51963925025794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918.2632142857143</v>
          </cell>
          <cell r="G17">
            <v>762.32642857142866</v>
          </cell>
        </row>
        <row r="18">
          <cell r="C18">
            <v>80</v>
          </cell>
          <cell r="D18">
            <v>78.571428571428569</v>
          </cell>
          <cell r="E18">
            <v>75.714285714285708</v>
          </cell>
          <cell r="F18">
            <v>72.857142857142861</v>
          </cell>
          <cell r="G18">
            <v>70</v>
          </cell>
        </row>
        <row r="19">
          <cell r="C19">
            <v>80</v>
          </cell>
          <cell r="D19">
            <v>54.999999999999993</v>
          </cell>
          <cell r="E19">
            <v>46.666666666666657</v>
          </cell>
          <cell r="F19">
            <v>38.333333333333329</v>
          </cell>
          <cell r="G19">
            <v>30</v>
          </cell>
        </row>
        <row r="20">
          <cell r="C20">
            <v>80</v>
          </cell>
          <cell r="D20">
            <v>44</v>
          </cell>
          <cell r="E20">
            <v>36</v>
          </cell>
          <cell r="F20">
            <v>28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13.042691415313225</v>
          </cell>
          <cell r="D24">
            <v>13.042691415313225</v>
          </cell>
          <cell r="E24">
            <v>13.042691415313225</v>
          </cell>
          <cell r="F24">
            <v>13.042691415313225</v>
          </cell>
          <cell r="G24">
            <v>13.042691415313225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4.5</v>
          </cell>
          <cell r="D38">
            <v>4.5</v>
          </cell>
          <cell r="E38">
            <v>1.875</v>
          </cell>
          <cell r="F38">
            <v>1.4296875</v>
          </cell>
          <cell r="G38">
            <v>0.984375</v>
          </cell>
        </row>
        <row r="39">
          <cell r="C39">
            <v>8.25</v>
          </cell>
          <cell r="D39">
            <v>8.25</v>
          </cell>
          <cell r="E39">
            <v>4.5</v>
          </cell>
          <cell r="F39">
            <v>3.234375</v>
          </cell>
          <cell r="G39">
            <v>1.96875</v>
          </cell>
        </row>
        <row r="40">
          <cell r="C40">
            <v>2.25</v>
          </cell>
          <cell r="D40">
            <v>2.25</v>
          </cell>
          <cell r="E40">
            <v>4.875</v>
          </cell>
          <cell r="F40">
            <v>4.8984375</v>
          </cell>
          <cell r="G40">
            <v>4.9218749999999991</v>
          </cell>
        </row>
        <row r="41">
          <cell r="C41">
            <v>0</v>
          </cell>
          <cell r="D41">
            <v>0</v>
          </cell>
          <cell r="E41">
            <v>3.75</v>
          </cell>
          <cell r="F41">
            <v>4.5</v>
          </cell>
          <cell r="G41">
            <v>5.2500000000000009</v>
          </cell>
        </row>
      </sheetData>
      <sheetData sheetId="5">
        <row r="6">
          <cell r="C6">
            <v>1381495.5640050694</v>
          </cell>
          <cell r="D6">
            <v>1381495.5640050694</v>
          </cell>
          <cell r="E6">
            <v>1381495.5640050694</v>
          </cell>
          <cell r="F6">
            <v>1381495.5640050694</v>
          </cell>
          <cell r="G6">
            <v>1381495.5640050694</v>
          </cell>
        </row>
        <row r="8">
          <cell r="C8">
            <v>0</v>
          </cell>
          <cell r="D8">
            <v>0</v>
          </cell>
          <cell r="E8">
            <v>381679.38931297709</v>
          </cell>
          <cell r="F8">
            <v>954198.47328244278</v>
          </cell>
          <cell r="G8">
            <v>1526717.5572519084</v>
          </cell>
        </row>
        <row r="10">
          <cell r="C10">
            <v>891949.15254237293</v>
          </cell>
          <cell r="D10">
            <v>891949.15254237293</v>
          </cell>
          <cell r="E10">
            <v>891949.15254237293</v>
          </cell>
          <cell r="F10">
            <v>891949.15254237293</v>
          </cell>
          <cell r="G10">
            <v>891949.15254237293</v>
          </cell>
        </row>
        <row r="15">
          <cell r="C15">
            <v>181.58565830834576</v>
          </cell>
          <cell r="D15">
            <v>180.99486287670945</v>
          </cell>
          <cell r="E15">
            <v>180.15091615533174</v>
          </cell>
          <cell r="F15">
            <v>178.57748370265099</v>
          </cell>
          <cell r="G15">
            <v>177.45009028689171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910.44999999999993</v>
          </cell>
          <cell r="G17">
            <v>746.69999999999993</v>
          </cell>
        </row>
        <row r="18">
          <cell r="C18">
            <v>84</v>
          </cell>
          <cell r="D18">
            <v>82</v>
          </cell>
          <cell r="E18">
            <v>78</v>
          </cell>
          <cell r="F18">
            <v>74</v>
          </cell>
          <cell r="G18">
            <v>70</v>
          </cell>
        </row>
        <row r="19">
          <cell r="C19">
            <v>84</v>
          </cell>
          <cell r="D19">
            <v>57.4</v>
          </cell>
          <cell r="E19">
            <v>48.266666666666666</v>
          </cell>
          <cell r="F19">
            <v>39.133333333333333</v>
          </cell>
          <cell r="G19">
            <v>30</v>
          </cell>
        </row>
        <row r="20">
          <cell r="C20">
            <v>84</v>
          </cell>
          <cell r="D20">
            <v>45.92</v>
          </cell>
          <cell r="E20">
            <v>37.28</v>
          </cell>
          <cell r="F20">
            <v>28.64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14.102541567695964</v>
          </cell>
          <cell r="D24">
            <v>14.102541567695964</v>
          </cell>
          <cell r="E24">
            <v>14.102541567695964</v>
          </cell>
          <cell r="F24">
            <v>14.102541567695964</v>
          </cell>
          <cell r="G24">
            <v>14.102541567695964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1.95</v>
          </cell>
          <cell r="D38">
            <v>1.95</v>
          </cell>
          <cell r="E38">
            <v>0.81249999999999989</v>
          </cell>
          <cell r="F38">
            <v>0.61953124999999987</v>
          </cell>
          <cell r="G38">
            <v>0.42656249999999996</v>
          </cell>
        </row>
        <row r="39">
          <cell r="C39">
            <v>3.5749999999999997</v>
          </cell>
          <cell r="D39">
            <v>3.5749999999999997</v>
          </cell>
          <cell r="E39">
            <v>1.9499999999999997</v>
          </cell>
          <cell r="F39">
            <v>1.4015624999999998</v>
          </cell>
          <cell r="G39">
            <v>0.85312499999999991</v>
          </cell>
        </row>
        <row r="40">
          <cell r="C40">
            <v>0.97499999999999998</v>
          </cell>
          <cell r="D40">
            <v>0.97499999999999998</v>
          </cell>
          <cell r="E40">
            <v>2.1124999999999998</v>
          </cell>
          <cell r="F40">
            <v>2.1226562499999995</v>
          </cell>
          <cell r="G40">
            <v>2.1328124999999987</v>
          </cell>
        </row>
        <row r="41">
          <cell r="C41">
            <v>0</v>
          </cell>
          <cell r="D41">
            <v>0</v>
          </cell>
          <cell r="E41">
            <v>1.6249999999999998</v>
          </cell>
          <cell r="F41">
            <v>1.9499999999999997</v>
          </cell>
          <cell r="G41">
            <v>2.2749999999999999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142" totalsRowShown="0" headerRowDxfId="9">
  <autoFilter ref="A1:F142" xr:uid="{0228EFE9-A26D-47DE-80C5-467BC8C55473}">
    <filterColumn colId="4">
      <filters>
        <filter val="installation_ramp_t"/>
      </filters>
    </filterColumn>
  </autoFilter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55" totalsRowShown="0" headerRowDxfId="8">
  <autoFilter ref="A1:G55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620" totalsRowShown="0" headerRowDxfId="7">
  <autoFilter ref="A1:F620" xr:uid="{0BE97764-31A2-4AB2-B609-6BCFE43756E3}"/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60" totalsRowShown="0" dataDxfId="6">
  <autoFilter ref="A1:E60" xr:uid="{E18CBB7B-2E0F-4553-9D56-639477D4D825}"/>
  <tableColumns count="5">
    <tableColumn id="1" xr3:uid="{C124D719-B23F-4FA6-B2F5-A51B543CD6E7}" name="SECTOR" dataDxfId="5"/>
    <tableColumn id="2" xr3:uid="{83F0E4F7-78B8-4F8F-A7E2-83A9D9C734B0}" name="AREAS" dataDxfId="4"/>
    <tableColumn id="3" xr3:uid="{79CECA88-19F3-43E6-A711-73F8A40FF586}" name="YEAR" dataDxfId="3"/>
    <tableColumn id="4" xr3:uid="{186C9877-FBB1-4E01-9C15-00D0833AC132}" name="Parameter" dataDxfId="2"/>
    <tableColumn id="5" xr3:uid="{0ABE10C7-06A1-47AF-ACBC-FED1D67422A4}" name="Value" dataDxfId="1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113" totalsRowShown="0">
  <autoFilter ref="A1:G113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"/>
  <sheetViews>
    <sheetView zoomScale="85" zoomScaleNormal="85" workbookViewId="0">
      <selection activeCell="F80" sqref="F80"/>
    </sheetView>
  </sheetViews>
  <sheetFormatPr baseColWidth="10" defaultRowHeight="15" x14ac:dyDescent="0.25"/>
  <cols>
    <col min="1" max="1" width="46.7109375" bestFit="1" customWidth="1"/>
    <col min="2" max="2" width="18" customWidth="1"/>
    <col min="5" max="5" width="27.5703125" bestFit="1" customWidth="1"/>
    <col min="6" max="6" width="15.5703125" bestFit="1" customWidth="1"/>
  </cols>
  <sheetData>
    <row r="1" spans="1:6" ht="15.75" x14ac:dyDescent="0.25">
      <c r="A1" s="1" t="s">
        <v>14</v>
      </c>
      <c r="B1" s="1" t="s">
        <v>44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hidden="1" x14ac:dyDescent="0.25">
      <c r="E2" t="s">
        <v>33</v>
      </c>
      <c r="F2">
        <v>0.08</v>
      </c>
    </row>
    <row r="3" spans="1:6" hidden="1" x14ac:dyDescent="0.25">
      <c r="E3" t="s">
        <v>39</v>
      </c>
      <c r="F3" s="11">
        <v>1.0000000000000001E-5</v>
      </c>
    </row>
    <row r="4" spans="1:6" hidden="1" x14ac:dyDescent="0.25">
      <c r="A4" t="s">
        <v>28</v>
      </c>
      <c r="E4" t="s">
        <v>30</v>
      </c>
      <c r="F4">
        <v>1500</v>
      </c>
    </row>
    <row r="5" spans="1:6" hidden="1" x14ac:dyDescent="0.25">
      <c r="A5" t="s">
        <v>27</v>
      </c>
      <c r="E5" t="s">
        <v>30</v>
      </c>
      <c r="F5">
        <v>2500</v>
      </c>
    </row>
    <row r="6" spans="1:6" hidden="1" x14ac:dyDescent="0.25">
      <c r="A6" s="21" t="s">
        <v>58</v>
      </c>
      <c r="E6" t="s">
        <v>30</v>
      </c>
    </row>
    <row r="7" spans="1:6" hidden="1" x14ac:dyDescent="0.25">
      <c r="A7" s="21" t="s">
        <v>59</v>
      </c>
      <c r="E7" t="s">
        <v>30</v>
      </c>
      <c r="F7">
        <v>98</v>
      </c>
    </row>
    <row r="8" spans="1:6" hidden="1" x14ac:dyDescent="0.25">
      <c r="A8" s="21" t="s">
        <v>60</v>
      </c>
      <c r="E8" t="s">
        <v>30</v>
      </c>
      <c r="F8">
        <v>98</v>
      </c>
    </row>
    <row r="9" spans="1:6" hidden="1" x14ac:dyDescent="0.25">
      <c r="A9" t="s">
        <v>18</v>
      </c>
      <c r="D9">
        <v>2015</v>
      </c>
      <c r="E9" t="s">
        <v>30</v>
      </c>
      <c r="F9">
        <v>6300</v>
      </c>
    </row>
    <row r="10" spans="1:6" hidden="1" x14ac:dyDescent="0.25">
      <c r="A10" t="s">
        <v>18</v>
      </c>
      <c r="D10">
        <v>2050</v>
      </c>
      <c r="E10" t="s">
        <v>30</v>
      </c>
      <c r="F10">
        <v>1125</v>
      </c>
    </row>
    <row r="11" spans="1:6" hidden="1" x14ac:dyDescent="0.25">
      <c r="A11" t="s">
        <v>19</v>
      </c>
      <c r="E11" t="s">
        <v>30</v>
      </c>
      <c r="F11">
        <f>3450*0.94</f>
        <v>3243</v>
      </c>
    </row>
    <row r="12" spans="1:6" hidden="1" x14ac:dyDescent="0.25">
      <c r="A12" t="s">
        <v>21</v>
      </c>
      <c r="E12" t="s">
        <v>30</v>
      </c>
      <c r="F12">
        <f>3450*0.94</f>
        <v>3243</v>
      </c>
    </row>
    <row r="13" spans="1:6" hidden="1" x14ac:dyDescent="0.25">
      <c r="A13" t="s">
        <v>61</v>
      </c>
      <c r="E13" t="s">
        <v>30</v>
      </c>
      <c r="F13">
        <f t="shared" ref="F13:F15" si="0">3450*0.94</f>
        <v>3243</v>
      </c>
    </row>
    <row r="14" spans="1:6" hidden="1" x14ac:dyDescent="0.25">
      <c r="A14" t="s">
        <v>64</v>
      </c>
      <c r="E14" t="s">
        <v>30</v>
      </c>
      <c r="F14">
        <f t="shared" si="0"/>
        <v>3243</v>
      </c>
    </row>
    <row r="15" spans="1:6" hidden="1" x14ac:dyDescent="0.25">
      <c r="A15" t="s">
        <v>62</v>
      </c>
      <c r="E15" t="s">
        <v>30</v>
      </c>
      <c r="F15">
        <f t="shared" si="0"/>
        <v>3243</v>
      </c>
    </row>
    <row r="16" spans="1:6" hidden="1" x14ac:dyDescent="0.25">
      <c r="A16" t="s">
        <v>63</v>
      </c>
      <c r="E16" t="s">
        <v>30</v>
      </c>
      <c r="F16">
        <f>3450*0.94</f>
        <v>3243</v>
      </c>
    </row>
    <row r="17" spans="1:6" hidden="1" x14ac:dyDescent="0.25">
      <c r="A17" t="s">
        <v>19</v>
      </c>
      <c r="E17" t="s">
        <v>39</v>
      </c>
      <c r="F17">
        <v>546</v>
      </c>
    </row>
    <row r="18" spans="1:6" hidden="1" x14ac:dyDescent="0.25">
      <c r="A18" t="s">
        <v>21</v>
      </c>
      <c r="E18" t="s">
        <v>39</v>
      </c>
      <c r="F18">
        <v>546</v>
      </c>
    </row>
    <row r="19" spans="1:6" hidden="1" x14ac:dyDescent="0.25">
      <c r="A19" t="s">
        <v>61</v>
      </c>
      <c r="E19" t="s">
        <v>39</v>
      </c>
      <c r="F19">
        <v>546</v>
      </c>
    </row>
    <row r="20" spans="1:6" hidden="1" x14ac:dyDescent="0.25">
      <c r="A20" t="s">
        <v>64</v>
      </c>
      <c r="E20" t="s">
        <v>39</v>
      </c>
      <c r="F20">
        <v>546</v>
      </c>
    </row>
    <row r="21" spans="1:6" hidden="1" x14ac:dyDescent="0.25">
      <c r="A21" t="s">
        <v>62</v>
      </c>
      <c r="E21" t="s">
        <v>39</v>
      </c>
      <c r="F21">
        <v>546</v>
      </c>
    </row>
    <row r="22" spans="1:6" hidden="1" x14ac:dyDescent="0.25">
      <c r="A22" t="s">
        <v>63</v>
      </c>
      <c r="E22" t="s">
        <v>39</v>
      </c>
      <c r="F22">
        <v>546</v>
      </c>
    </row>
    <row r="23" spans="1:6" hidden="1" x14ac:dyDescent="0.25">
      <c r="A23" t="s">
        <v>41</v>
      </c>
      <c r="E23" t="s">
        <v>39</v>
      </c>
      <c r="F23">
        <v>5443</v>
      </c>
    </row>
    <row r="24" spans="1:6" hidden="1" x14ac:dyDescent="0.25">
      <c r="A24" t="s">
        <v>18</v>
      </c>
      <c r="E24" t="s">
        <v>31</v>
      </c>
      <c r="F24">
        <v>1</v>
      </c>
    </row>
    <row r="25" spans="1:6" hidden="1" x14ac:dyDescent="0.25">
      <c r="A25" t="s">
        <v>19</v>
      </c>
      <c r="E25" t="s">
        <v>31</v>
      </c>
      <c r="F25">
        <v>1</v>
      </c>
    </row>
    <row r="26" spans="1:6" hidden="1" x14ac:dyDescent="0.25">
      <c r="A26" t="s">
        <v>21</v>
      </c>
      <c r="E26" t="s">
        <v>31</v>
      </c>
      <c r="F26">
        <v>1</v>
      </c>
    </row>
    <row r="27" spans="1:6" hidden="1" x14ac:dyDescent="0.25">
      <c r="A27" t="s">
        <v>61</v>
      </c>
      <c r="E27" t="s">
        <v>31</v>
      </c>
      <c r="F27">
        <v>1</v>
      </c>
    </row>
    <row r="28" spans="1:6" hidden="1" x14ac:dyDescent="0.25">
      <c r="A28" t="s">
        <v>64</v>
      </c>
      <c r="E28" t="s">
        <v>31</v>
      </c>
      <c r="F28">
        <v>1</v>
      </c>
    </row>
    <row r="29" spans="1:6" hidden="1" x14ac:dyDescent="0.25">
      <c r="A29" t="s">
        <v>62</v>
      </c>
      <c r="E29" t="s">
        <v>31</v>
      </c>
      <c r="F29">
        <v>1</v>
      </c>
    </row>
    <row r="30" spans="1:6" hidden="1" x14ac:dyDescent="0.25">
      <c r="A30" t="s">
        <v>63</v>
      </c>
      <c r="E30" t="s">
        <v>31</v>
      </c>
      <c r="F30">
        <v>1</v>
      </c>
    </row>
    <row r="31" spans="1:6" hidden="1" x14ac:dyDescent="0.25">
      <c r="A31" t="s">
        <v>41</v>
      </c>
      <c r="E31" t="s">
        <v>31</v>
      </c>
      <c r="F31">
        <v>1</v>
      </c>
    </row>
    <row r="32" spans="1:6" hidden="1" x14ac:dyDescent="0.25">
      <c r="A32" t="s">
        <v>27</v>
      </c>
      <c r="E32" t="s">
        <v>32</v>
      </c>
      <c r="F32">
        <v>30</v>
      </c>
    </row>
    <row r="33" spans="1:6" hidden="1" x14ac:dyDescent="0.25">
      <c r="A33" t="s">
        <v>28</v>
      </c>
      <c r="E33" t="s">
        <v>32</v>
      </c>
      <c r="F33">
        <v>30</v>
      </c>
    </row>
    <row r="34" spans="1:6" hidden="1" x14ac:dyDescent="0.25">
      <c r="A34" t="s">
        <v>18</v>
      </c>
      <c r="D34">
        <v>2015</v>
      </c>
      <c r="E34" t="s">
        <v>32</v>
      </c>
      <c r="F34" s="7">
        <f>60000/8760</f>
        <v>6.8493150684931505</v>
      </c>
    </row>
    <row r="35" spans="1:6" hidden="1" x14ac:dyDescent="0.25">
      <c r="A35" t="s">
        <v>18</v>
      </c>
      <c r="D35">
        <v>2050</v>
      </c>
      <c r="E35" t="s">
        <v>32</v>
      </c>
      <c r="F35" s="7">
        <f>100000/8760</f>
        <v>11.415525114155251</v>
      </c>
    </row>
    <row r="36" spans="1:6" hidden="1" x14ac:dyDescent="0.25">
      <c r="A36" t="s">
        <v>19</v>
      </c>
      <c r="E36" t="s">
        <v>32</v>
      </c>
      <c r="F36">
        <v>30</v>
      </c>
    </row>
    <row r="37" spans="1:6" hidden="1" x14ac:dyDescent="0.25">
      <c r="A37" t="s">
        <v>21</v>
      </c>
      <c r="E37" t="s">
        <v>32</v>
      </c>
      <c r="F37">
        <v>30</v>
      </c>
    </row>
    <row r="38" spans="1:6" hidden="1" x14ac:dyDescent="0.25">
      <c r="A38" t="s">
        <v>61</v>
      </c>
      <c r="E38" t="s">
        <v>32</v>
      </c>
      <c r="F38">
        <v>30</v>
      </c>
    </row>
    <row r="39" spans="1:6" hidden="1" x14ac:dyDescent="0.25">
      <c r="A39" t="s">
        <v>64</v>
      </c>
      <c r="E39" t="s">
        <v>32</v>
      </c>
      <c r="F39">
        <v>30</v>
      </c>
    </row>
    <row r="40" spans="1:6" hidden="1" x14ac:dyDescent="0.25">
      <c r="A40" t="s">
        <v>62</v>
      </c>
      <c r="E40" t="s">
        <v>32</v>
      </c>
      <c r="F40">
        <v>30</v>
      </c>
    </row>
    <row r="41" spans="1:6" hidden="1" x14ac:dyDescent="0.25">
      <c r="A41" t="s">
        <v>63</v>
      </c>
      <c r="E41" t="s">
        <v>32</v>
      </c>
      <c r="F41">
        <v>30</v>
      </c>
    </row>
    <row r="42" spans="1:6" hidden="1" x14ac:dyDescent="0.25">
      <c r="A42" t="s">
        <v>41</v>
      </c>
      <c r="E42" t="s">
        <v>32</v>
      </c>
      <c r="F42">
        <v>25</v>
      </c>
    </row>
    <row r="43" spans="1:6" hidden="1" x14ac:dyDescent="0.25">
      <c r="A43" t="s">
        <v>67</v>
      </c>
      <c r="E43" t="s">
        <v>30</v>
      </c>
      <c r="F43">
        <v>2000</v>
      </c>
    </row>
    <row r="44" spans="1:6" hidden="1" x14ac:dyDescent="0.25">
      <c r="A44" t="s">
        <v>67</v>
      </c>
      <c r="E44" t="s">
        <v>32</v>
      </c>
      <c r="F44">
        <v>25</v>
      </c>
    </row>
    <row r="45" spans="1:6" hidden="1" x14ac:dyDescent="0.25">
      <c r="A45" t="s">
        <v>69</v>
      </c>
      <c r="E45" t="s">
        <v>39</v>
      </c>
      <c r="F45">
        <v>5443</v>
      </c>
    </row>
    <row r="46" spans="1:6" hidden="1" x14ac:dyDescent="0.25">
      <c r="A46" t="s">
        <v>69</v>
      </c>
      <c r="E46" t="s">
        <v>31</v>
      </c>
      <c r="F46">
        <v>1</v>
      </c>
    </row>
    <row r="47" spans="1:6" hidden="1" x14ac:dyDescent="0.25">
      <c r="A47" t="s">
        <v>69</v>
      </c>
      <c r="E47" t="s">
        <v>32</v>
      </c>
      <c r="F47">
        <v>25</v>
      </c>
    </row>
    <row r="48" spans="1:6" x14ac:dyDescent="0.25">
      <c r="A48" t="s">
        <v>18</v>
      </c>
      <c r="D48">
        <v>2015</v>
      </c>
      <c r="E48" t="s">
        <v>70</v>
      </c>
      <c r="F48" s="11">
        <v>0</v>
      </c>
    </row>
    <row r="49" spans="1:6" x14ac:dyDescent="0.25">
      <c r="A49" t="s">
        <v>41</v>
      </c>
      <c r="D49">
        <v>2015</v>
      </c>
      <c r="E49" t="s">
        <v>70</v>
      </c>
      <c r="F49" s="11">
        <v>0</v>
      </c>
    </row>
    <row r="50" spans="1:6" x14ac:dyDescent="0.25">
      <c r="A50" t="s">
        <v>69</v>
      </c>
      <c r="D50">
        <v>2015</v>
      </c>
      <c r="E50" t="s">
        <v>70</v>
      </c>
      <c r="F50" s="11">
        <v>0</v>
      </c>
    </row>
    <row r="51" spans="1:6" x14ac:dyDescent="0.25">
      <c r="A51" t="s">
        <v>18</v>
      </c>
      <c r="E51" t="s">
        <v>70</v>
      </c>
      <c r="F51" s="11">
        <v>200000</v>
      </c>
    </row>
    <row r="52" spans="1:6" x14ac:dyDescent="0.25">
      <c r="A52" t="s">
        <v>41</v>
      </c>
      <c r="E52" t="s">
        <v>70</v>
      </c>
      <c r="F52" s="11">
        <v>50000</v>
      </c>
    </row>
    <row r="53" spans="1:6" x14ac:dyDescent="0.25">
      <c r="A53" t="s">
        <v>69</v>
      </c>
      <c r="E53" t="s">
        <v>70</v>
      </c>
      <c r="F53" s="11">
        <v>50000</v>
      </c>
    </row>
    <row r="54" spans="1:6" hidden="1" x14ac:dyDescent="0.25">
      <c r="A54" t="s">
        <v>58</v>
      </c>
      <c r="E54" t="s">
        <v>32</v>
      </c>
      <c r="F54">
        <v>25</v>
      </c>
    </row>
    <row r="55" spans="1:6" hidden="1" x14ac:dyDescent="0.25">
      <c r="A55" t="s">
        <v>59</v>
      </c>
      <c r="E55" t="s">
        <v>32</v>
      </c>
      <c r="F55">
        <v>25</v>
      </c>
    </row>
    <row r="56" spans="1:6" hidden="1" x14ac:dyDescent="0.25">
      <c r="A56" t="s">
        <v>60</v>
      </c>
      <c r="E56" t="s">
        <v>32</v>
      </c>
      <c r="F56">
        <v>25</v>
      </c>
    </row>
    <row r="57" spans="1:6" hidden="1" x14ac:dyDescent="0.25">
      <c r="A57" t="s">
        <v>75</v>
      </c>
      <c r="B57" t="s">
        <v>74</v>
      </c>
      <c r="E57" t="s">
        <v>32</v>
      </c>
      <c r="F57">
        <v>25</v>
      </c>
    </row>
    <row r="58" spans="1:6" hidden="1" x14ac:dyDescent="0.25">
      <c r="A58" t="s">
        <v>76</v>
      </c>
      <c r="B58" t="s">
        <v>74</v>
      </c>
      <c r="E58" t="s">
        <v>32</v>
      </c>
      <c r="F58">
        <v>25</v>
      </c>
    </row>
    <row r="59" spans="1:6" hidden="1" x14ac:dyDescent="0.25">
      <c r="A59" t="s">
        <v>77</v>
      </c>
      <c r="B59" t="s">
        <v>74</v>
      </c>
      <c r="E59" t="s">
        <v>32</v>
      </c>
      <c r="F59">
        <v>25</v>
      </c>
    </row>
    <row r="60" spans="1:6" hidden="1" x14ac:dyDescent="0.25">
      <c r="A60" t="s">
        <v>87</v>
      </c>
      <c r="B60" t="s">
        <v>74</v>
      </c>
      <c r="E60" t="s">
        <v>32</v>
      </c>
      <c r="F60">
        <v>25</v>
      </c>
    </row>
    <row r="61" spans="1:6" hidden="1" x14ac:dyDescent="0.25">
      <c r="A61" t="s">
        <v>88</v>
      </c>
      <c r="B61" t="s">
        <v>74</v>
      </c>
      <c r="E61" t="s">
        <v>32</v>
      </c>
      <c r="F61">
        <v>25</v>
      </c>
    </row>
    <row r="62" spans="1:6" hidden="1" x14ac:dyDescent="0.25">
      <c r="A62" t="s">
        <v>78</v>
      </c>
      <c r="B62" t="s">
        <v>74</v>
      </c>
      <c r="E62" t="s">
        <v>32</v>
      </c>
      <c r="F62">
        <v>25</v>
      </c>
    </row>
    <row r="63" spans="1:6" hidden="1" x14ac:dyDescent="0.25">
      <c r="A63" t="s">
        <v>79</v>
      </c>
      <c r="B63" t="s">
        <v>74</v>
      </c>
      <c r="E63" t="s">
        <v>32</v>
      </c>
      <c r="F63">
        <v>25</v>
      </c>
    </row>
    <row r="64" spans="1:6" hidden="1" x14ac:dyDescent="0.25">
      <c r="A64" t="s">
        <v>80</v>
      </c>
      <c r="B64" t="s">
        <v>74</v>
      </c>
      <c r="E64" t="s">
        <v>32</v>
      </c>
      <c r="F64">
        <v>25</v>
      </c>
    </row>
    <row r="65" spans="1:6" hidden="1" x14ac:dyDescent="0.25">
      <c r="A65" t="s">
        <v>81</v>
      </c>
      <c r="B65" t="s">
        <v>74</v>
      </c>
      <c r="E65" t="s">
        <v>32</v>
      </c>
      <c r="F65">
        <v>25</v>
      </c>
    </row>
    <row r="66" spans="1:6" hidden="1" x14ac:dyDescent="0.25">
      <c r="A66" t="s">
        <v>82</v>
      </c>
      <c r="B66" t="s">
        <v>74</v>
      </c>
      <c r="E66" t="s">
        <v>32</v>
      </c>
      <c r="F66">
        <v>25</v>
      </c>
    </row>
    <row r="67" spans="1:6" hidden="1" x14ac:dyDescent="0.25">
      <c r="A67" t="s">
        <v>75</v>
      </c>
      <c r="B67" t="s">
        <v>74</v>
      </c>
      <c r="E67" t="s">
        <v>30</v>
      </c>
      <c r="F67">
        <v>211</v>
      </c>
    </row>
    <row r="68" spans="1:6" hidden="1" x14ac:dyDescent="0.25">
      <c r="A68" t="s">
        <v>76</v>
      </c>
      <c r="B68" t="s">
        <v>74</v>
      </c>
      <c r="E68" t="s">
        <v>30</v>
      </c>
      <c r="F68">
        <v>211</v>
      </c>
    </row>
    <row r="69" spans="1:6" hidden="1" x14ac:dyDescent="0.25">
      <c r="A69" t="s">
        <v>77</v>
      </c>
      <c r="B69" t="s">
        <v>74</v>
      </c>
      <c r="E69" t="s">
        <v>30</v>
      </c>
      <c r="F69">
        <v>211</v>
      </c>
    </row>
    <row r="70" spans="1:6" hidden="1" x14ac:dyDescent="0.25">
      <c r="A70" t="s">
        <v>87</v>
      </c>
      <c r="B70" t="s">
        <v>74</v>
      </c>
      <c r="E70" t="s">
        <v>30</v>
      </c>
      <c r="F70">
        <v>211</v>
      </c>
    </row>
    <row r="71" spans="1:6" hidden="1" x14ac:dyDescent="0.25">
      <c r="A71" t="s">
        <v>88</v>
      </c>
      <c r="B71" t="s">
        <v>74</v>
      </c>
      <c r="E71" t="s">
        <v>30</v>
      </c>
      <c r="F71">
        <v>211</v>
      </c>
    </row>
    <row r="72" spans="1:6" x14ac:dyDescent="0.25">
      <c r="A72" t="s">
        <v>75</v>
      </c>
      <c r="B72" t="s">
        <v>74</v>
      </c>
      <c r="D72">
        <v>2015</v>
      </c>
      <c r="E72" t="s">
        <v>70</v>
      </c>
      <c r="F72">
        <v>0</v>
      </c>
    </row>
    <row r="73" spans="1:6" x14ac:dyDescent="0.25">
      <c r="A73" t="s">
        <v>76</v>
      </c>
      <c r="B73" t="s">
        <v>74</v>
      </c>
      <c r="D73">
        <v>2015</v>
      </c>
      <c r="E73" t="s">
        <v>70</v>
      </c>
      <c r="F73">
        <v>0</v>
      </c>
    </row>
    <row r="74" spans="1:6" x14ac:dyDescent="0.25">
      <c r="A74" t="s">
        <v>77</v>
      </c>
      <c r="B74" t="s">
        <v>74</v>
      </c>
      <c r="D74">
        <v>2015</v>
      </c>
      <c r="E74" t="s">
        <v>70</v>
      </c>
      <c r="F74">
        <v>0</v>
      </c>
    </row>
    <row r="75" spans="1:6" x14ac:dyDescent="0.25">
      <c r="A75" t="s">
        <v>87</v>
      </c>
      <c r="B75" t="s">
        <v>74</v>
      </c>
      <c r="D75">
        <v>2015</v>
      </c>
      <c r="E75" t="s">
        <v>70</v>
      </c>
      <c r="F75">
        <v>0</v>
      </c>
    </row>
    <row r="76" spans="1:6" x14ac:dyDescent="0.25">
      <c r="A76" t="s">
        <v>88</v>
      </c>
      <c r="B76" t="s">
        <v>74</v>
      </c>
      <c r="D76">
        <v>2015</v>
      </c>
      <c r="E76" t="s">
        <v>70</v>
      </c>
      <c r="F76">
        <v>0</v>
      </c>
    </row>
    <row r="77" spans="1:6" x14ac:dyDescent="0.25">
      <c r="A77" t="s">
        <v>75</v>
      </c>
      <c r="B77" t="s">
        <v>74</v>
      </c>
      <c r="E77" t="s">
        <v>70</v>
      </c>
      <c r="F77" s="11">
        <v>3000000</v>
      </c>
    </row>
    <row r="78" spans="1:6" x14ac:dyDescent="0.25">
      <c r="A78" t="s">
        <v>76</v>
      </c>
      <c r="B78" t="s">
        <v>74</v>
      </c>
      <c r="E78" t="s">
        <v>70</v>
      </c>
      <c r="F78" s="11">
        <v>3000000</v>
      </c>
    </row>
    <row r="79" spans="1:6" x14ac:dyDescent="0.25">
      <c r="A79" t="s">
        <v>77</v>
      </c>
      <c r="B79" t="s">
        <v>74</v>
      </c>
      <c r="E79" t="s">
        <v>70</v>
      </c>
      <c r="F79" s="11">
        <v>3000000</v>
      </c>
    </row>
    <row r="80" spans="1:6" x14ac:dyDescent="0.25">
      <c r="A80" t="s">
        <v>87</v>
      </c>
      <c r="B80" t="s">
        <v>74</v>
      </c>
      <c r="E80" t="s">
        <v>70</v>
      </c>
      <c r="F80" s="11">
        <v>250000</v>
      </c>
    </row>
    <row r="81" spans="1:6" x14ac:dyDescent="0.25">
      <c r="A81" t="s">
        <v>88</v>
      </c>
      <c r="B81" t="s">
        <v>74</v>
      </c>
      <c r="E81" t="s">
        <v>70</v>
      </c>
      <c r="F81" s="11">
        <v>250000</v>
      </c>
    </row>
    <row r="82" spans="1:6" hidden="1" x14ac:dyDescent="0.25">
      <c r="A82" t="s">
        <v>75</v>
      </c>
      <c r="B82" t="s">
        <v>74</v>
      </c>
      <c r="E82" t="s">
        <v>39</v>
      </c>
      <c r="F82">
        <v>50</v>
      </c>
    </row>
    <row r="83" spans="1:6" hidden="1" x14ac:dyDescent="0.25">
      <c r="A83" t="s">
        <v>76</v>
      </c>
      <c r="B83" t="s">
        <v>74</v>
      </c>
      <c r="E83" t="s">
        <v>39</v>
      </c>
      <c r="F83">
        <v>50</v>
      </c>
    </row>
    <row r="84" spans="1:6" hidden="1" x14ac:dyDescent="0.25">
      <c r="A84" t="s">
        <v>77</v>
      </c>
      <c r="B84" t="s">
        <v>74</v>
      </c>
      <c r="E84" t="s">
        <v>39</v>
      </c>
      <c r="F84">
        <v>50</v>
      </c>
    </row>
    <row r="85" spans="1:6" hidden="1" x14ac:dyDescent="0.25">
      <c r="A85" t="s">
        <v>87</v>
      </c>
      <c r="B85" t="s">
        <v>74</v>
      </c>
      <c r="E85" t="s">
        <v>39</v>
      </c>
      <c r="F85">
        <v>50</v>
      </c>
    </row>
    <row r="86" spans="1:6" hidden="1" x14ac:dyDescent="0.25">
      <c r="A86" t="s">
        <v>88</v>
      </c>
      <c r="B86" t="s">
        <v>74</v>
      </c>
      <c r="E86" t="s">
        <v>39</v>
      </c>
      <c r="F86">
        <v>50</v>
      </c>
    </row>
    <row r="87" spans="1:6" hidden="1" x14ac:dyDescent="0.25">
      <c r="A87" t="s">
        <v>75</v>
      </c>
      <c r="B87" t="s">
        <v>74</v>
      </c>
      <c r="E87" t="s">
        <v>66</v>
      </c>
      <c r="F87" t="s">
        <v>85</v>
      </c>
    </row>
    <row r="88" spans="1:6" hidden="1" x14ac:dyDescent="0.25">
      <c r="A88" t="s">
        <v>76</v>
      </c>
      <c r="B88" t="s">
        <v>74</v>
      </c>
      <c r="E88" t="s">
        <v>66</v>
      </c>
      <c r="F88" t="s">
        <v>85</v>
      </c>
    </row>
    <row r="89" spans="1:6" hidden="1" x14ac:dyDescent="0.25">
      <c r="A89" t="s">
        <v>77</v>
      </c>
      <c r="B89" t="s">
        <v>74</v>
      </c>
      <c r="E89" t="s">
        <v>66</v>
      </c>
      <c r="F89" t="s">
        <v>85</v>
      </c>
    </row>
    <row r="90" spans="1:6" hidden="1" x14ac:dyDescent="0.25">
      <c r="A90" t="s">
        <v>87</v>
      </c>
      <c r="B90" t="s">
        <v>74</v>
      </c>
      <c r="E90" t="s">
        <v>66</v>
      </c>
      <c r="F90" t="s">
        <v>85</v>
      </c>
    </row>
    <row r="91" spans="1:6" hidden="1" x14ac:dyDescent="0.25">
      <c r="A91" t="s">
        <v>88</v>
      </c>
      <c r="B91" t="s">
        <v>74</v>
      </c>
      <c r="E91" t="s">
        <v>66</v>
      </c>
      <c r="F91" t="s">
        <v>85</v>
      </c>
    </row>
    <row r="92" spans="1:6" hidden="1" x14ac:dyDescent="0.25">
      <c r="A92" t="s">
        <v>27</v>
      </c>
      <c r="E92" t="s">
        <v>66</v>
      </c>
      <c r="F92" t="s">
        <v>9</v>
      </c>
    </row>
    <row r="93" spans="1:6" hidden="1" x14ac:dyDescent="0.25">
      <c r="A93" t="s">
        <v>28</v>
      </c>
      <c r="E93" t="s">
        <v>66</v>
      </c>
      <c r="F93" t="s">
        <v>9</v>
      </c>
    </row>
    <row r="94" spans="1:6" hidden="1" x14ac:dyDescent="0.25">
      <c r="A94" t="s">
        <v>58</v>
      </c>
      <c r="E94" t="s">
        <v>66</v>
      </c>
      <c r="F94" t="s">
        <v>57</v>
      </c>
    </row>
    <row r="95" spans="1:6" hidden="1" x14ac:dyDescent="0.25">
      <c r="A95" t="s">
        <v>59</v>
      </c>
      <c r="E95" t="s">
        <v>66</v>
      </c>
      <c r="F95" t="s">
        <v>55</v>
      </c>
    </row>
    <row r="96" spans="1:6" hidden="1" x14ac:dyDescent="0.25">
      <c r="A96" t="s">
        <v>60</v>
      </c>
      <c r="E96" t="s">
        <v>66</v>
      </c>
      <c r="F96" t="s">
        <v>22</v>
      </c>
    </row>
    <row r="97" spans="1:6" hidden="1" x14ac:dyDescent="0.25">
      <c r="A97" t="s">
        <v>67</v>
      </c>
      <c r="E97" t="s">
        <v>66</v>
      </c>
      <c r="F97" t="s">
        <v>56</v>
      </c>
    </row>
    <row r="98" spans="1:6" hidden="1" x14ac:dyDescent="0.25">
      <c r="A98" t="s">
        <v>18</v>
      </c>
      <c r="E98" t="s">
        <v>66</v>
      </c>
      <c r="F98" t="s">
        <v>11</v>
      </c>
    </row>
    <row r="99" spans="1:6" hidden="1" x14ac:dyDescent="0.25">
      <c r="A99" t="s">
        <v>19</v>
      </c>
      <c r="E99" t="s">
        <v>66</v>
      </c>
      <c r="F99" t="s">
        <v>11</v>
      </c>
    </row>
    <row r="100" spans="1:6" hidden="1" x14ac:dyDescent="0.25">
      <c r="A100" t="s">
        <v>21</v>
      </c>
      <c r="E100" t="s">
        <v>66</v>
      </c>
      <c r="F100" t="s">
        <v>11</v>
      </c>
    </row>
    <row r="101" spans="1:6" hidden="1" x14ac:dyDescent="0.25">
      <c r="A101" t="s">
        <v>61</v>
      </c>
      <c r="E101" t="s">
        <v>66</v>
      </c>
      <c r="F101" t="s">
        <v>11</v>
      </c>
    </row>
    <row r="102" spans="1:6" hidden="1" x14ac:dyDescent="0.25">
      <c r="A102" t="s">
        <v>64</v>
      </c>
      <c r="E102" t="s">
        <v>66</v>
      </c>
      <c r="F102" t="s">
        <v>11</v>
      </c>
    </row>
    <row r="103" spans="1:6" hidden="1" x14ac:dyDescent="0.25">
      <c r="A103" t="s">
        <v>62</v>
      </c>
      <c r="E103" t="s">
        <v>66</v>
      </c>
      <c r="F103" t="s">
        <v>11</v>
      </c>
    </row>
    <row r="104" spans="1:6" hidden="1" x14ac:dyDescent="0.25">
      <c r="A104" t="s">
        <v>63</v>
      </c>
      <c r="E104" t="s">
        <v>66</v>
      </c>
      <c r="F104" t="s">
        <v>11</v>
      </c>
    </row>
    <row r="105" spans="1:6" hidden="1" x14ac:dyDescent="0.25">
      <c r="A105" t="s">
        <v>41</v>
      </c>
      <c r="E105" t="s">
        <v>66</v>
      </c>
      <c r="F105" t="s">
        <v>11</v>
      </c>
    </row>
    <row r="106" spans="1:6" hidden="1" x14ac:dyDescent="0.25">
      <c r="A106" t="s">
        <v>69</v>
      </c>
      <c r="E106" t="s">
        <v>66</v>
      </c>
      <c r="F106" t="s">
        <v>11</v>
      </c>
    </row>
    <row r="107" spans="1:6" hidden="1" x14ac:dyDescent="0.25">
      <c r="A107" t="s">
        <v>34</v>
      </c>
      <c r="E107" t="s">
        <v>66</v>
      </c>
      <c r="F107" t="s">
        <v>11</v>
      </c>
    </row>
    <row r="108" spans="1:6" hidden="1" x14ac:dyDescent="0.25">
      <c r="A108" t="s">
        <v>78</v>
      </c>
      <c r="B108" t="s">
        <v>74</v>
      </c>
      <c r="E108" t="s">
        <v>66</v>
      </c>
      <c r="F108" t="s">
        <v>71</v>
      </c>
    </row>
    <row r="109" spans="1:6" hidden="1" x14ac:dyDescent="0.25">
      <c r="A109" t="s">
        <v>79</v>
      </c>
      <c r="B109" t="s">
        <v>74</v>
      </c>
      <c r="E109" t="s">
        <v>66</v>
      </c>
      <c r="F109" t="s">
        <v>72</v>
      </c>
    </row>
    <row r="110" spans="1:6" hidden="1" x14ac:dyDescent="0.25">
      <c r="A110" t="s">
        <v>80</v>
      </c>
      <c r="B110" t="s">
        <v>74</v>
      </c>
      <c r="E110" t="s">
        <v>66</v>
      </c>
      <c r="F110" t="s">
        <v>86</v>
      </c>
    </row>
    <row r="111" spans="1:6" hidden="1" x14ac:dyDescent="0.25">
      <c r="A111" t="s">
        <v>81</v>
      </c>
      <c r="B111" t="s">
        <v>74</v>
      </c>
      <c r="E111" t="s">
        <v>66</v>
      </c>
      <c r="F111" t="s">
        <v>73</v>
      </c>
    </row>
    <row r="112" spans="1:6" hidden="1" x14ac:dyDescent="0.25">
      <c r="A112" t="s">
        <v>82</v>
      </c>
      <c r="B112" t="s">
        <v>74</v>
      </c>
      <c r="E112" t="s">
        <v>66</v>
      </c>
      <c r="F112" t="s">
        <v>84</v>
      </c>
    </row>
    <row r="113" spans="1:6" hidden="1" x14ac:dyDescent="0.25">
      <c r="A113" t="s">
        <v>27</v>
      </c>
      <c r="C113" t="s">
        <v>24</v>
      </c>
      <c r="D113">
        <v>2015</v>
      </c>
      <c r="E113" t="s">
        <v>35</v>
      </c>
      <c r="F113">
        <f>[1]France!$C$17</f>
        <v>1598.2</v>
      </c>
    </row>
    <row r="114" spans="1:6" hidden="1" x14ac:dyDescent="0.25">
      <c r="A114" t="s">
        <v>27</v>
      </c>
      <c r="C114" t="s">
        <v>24</v>
      </c>
      <c r="D114">
        <v>2020</v>
      </c>
      <c r="E114" t="s">
        <v>35</v>
      </c>
      <c r="F114">
        <f>[1]France!$D$17</f>
        <v>1598.2</v>
      </c>
    </row>
    <row r="115" spans="1:6" hidden="1" x14ac:dyDescent="0.25">
      <c r="A115" t="s">
        <v>27</v>
      </c>
      <c r="C115" t="s">
        <v>24</v>
      </c>
      <c r="D115">
        <v>2030</v>
      </c>
      <c r="E115" t="s">
        <v>35</v>
      </c>
      <c r="F115">
        <f>[1]France!$E$17</f>
        <v>1074.2</v>
      </c>
    </row>
    <row r="116" spans="1:6" hidden="1" x14ac:dyDescent="0.25">
      <c r="A116" t="s">
        <v>27</v>
      </c>
      <c r="C116" t="s">
        <v>24</v>
      </c>
      <c r="D116">
        <v>2040</v>
      </c>
      <c r="E116" t="s">
        <v>35</v>
      </c>
      <c r="F116">
        <f>[1]France!$F$17</f>
        <v>924.8599999999999</v>
      </c>
    </row>
    <row r="117" spans="1:6" hidden="1" x14ac:dyDescent="0.25">
      <c r="A117" t="s">
        <v>27</v>
      </c>
      <c r="C117" t="s">
        <v>24</v>
      </c>
      <c r="D117">
        <v>2050</v>
      </c>
      <c r="E117" t="s">
        <v>35</v>
      </c>
      <c r="F117">
        <f>[1]France!$G$17</f>
        <v>775.52</v>
      </c>
    </row>
    <row r="118" spans="1:6" hidden="1" x14ac:dyDescent="0.25">
      <c r="A118" t="s">
        <v>27</v>
      </c>
      <c r="C118" t="s">
        <v>25</v>
      </c>
      <c r="D118">
        <v>2015</v>
      </c>
      <c r="E118" t="s">
        <v>35</v>
      </c>
      <c r="F118">
        <f>[1]Germany!$C$17</f>
        <v>1598.2</v>
      </c>
    </row>
    <row r="119" spans="1:6" hidden="1" x14ac:dyDescent="0.25">
      <c r="A119" t="s">
        <v>27</v>
      </c>
      <c r="C119" t="s">
        <v>25</v>
      </c>
      <c r="D119">
        <v>2020</v>
      </c>
      <c r="E119" t="s">
        <v>35</v>
      </c>
      <c r="F119">
        <f>[1]Germany!$D$17</f>
        <v>1598.2</v>
      </c>
    </row>
    <row r="120" spans="1:6" hidden="1" x14ac:dyDescent="0.25">
      <c r="A120" t="s">
        <v>27</v>
      </c>
      <c r="C120" t="s">
        <v>25</v>
      </c>
      <c r="D120">
        <v>2030</v>
      </c>
      <c r="E120" t="s">
        <v>35</v>
      </c>
      <c r="F120">
        <f>[1]Germany!$E$17</f>
        <v>1074.2</v>
      </c>
    </row>
    <row r="121" spans="1:6" hidden="1" x14ac:dyDescent="0.25">
      <c r="A121" t="s">
        <v>27</v>
      </c>
      <c r="C121" t="s">
        <v>25</v>
      </c>
      <c r="D121">
        <v>2040</v>
      </c>
      <c r="E121" t="s">
        <v>35</v>
      </c>
      <c r="F121">
        <f>[1]Germany!$F$17</f>
        <v>1018.9616666666666</v>
      </c>
    </row>
    <row r="122" spans="1:6" hidden="1" x14ac:dyDescent="0.25">
      <c r="A122" t="s">
        <v>27</v>
      </c>
      <c r="C122" t="s">
        <v>25</v>
      </c>
      <c r="D122">
        <v>2050</v>
      </c>
      <c r="E122" t="s">
        <v>35</v>
      </c>
      <c r="F122">
        <f>[1]Germany!$G$17</f>
        <v>963.72333333333347</v>
      </c>
    </row>
    <row r="123" spans="1:6" hidden="1" x14ac:dyDescent="0.25">
      <c r="A123" t="s">
        <v>27</v>
      </c>
      <c r="C123" t="s">
        <v>100</v>
      </c>
      <c r="D123">
        <v>2015</v>
      </c>
      <c r="E123" t="s">
        <v>35</v>
      </c>
      <c r="F123">
        <f>[1]Italy!$C$17</f>
        <v>1598.2</v>
      </c>
    </row>
    <row r="124" spans="1:6" hidden="1" x14ac:dyDescent="0.25">
      <c r="A124" t="s">
        <v>27</v>
      </c>
      <c r="C124" t="s">
        <v>100</v>
      </c>
      <c r="D124">
        <v>2020</v>
      </c>
      <c r="E124" t="s">
        <v>35</v>
      </c>
      <c r="F124">
        <f>[1]Italy!$D$17</f>
        <v>1598.2</v>
      </c>
    </row>
    <row r="125" spans="1:6" hidden="1" x14ac:dyDescent="0.25">
      <c r="A125" t="s">
        <v>27</v>
      </c>
      <c r="C125" t="s">
        <v>100</v>
      </c>
      <c r="D125">
        <v>2030</v>
      </c>
      <c r="E125" t="s">
        <v>35</v>
      </c>
      <c r="F125">
        <f>[1]Italy!$E$17</f>
        <v>1074.2</v>
      </c>
    </row>
    <row r="126" spans="1:6" hidden="1" x14ac:dyDescent="0.25">
      <c r="A126" t="s">
        <v>27</v>
      </c>
      <c r="C126" t="s">
        <v>100</v>
      </c>
      <c r="D126">
        <v>2040</v>
      </c>
      <c r="E126" t="s">
        <v>35</v>
      </c>
      <c r="F126">
        <f>[1]Italy!$F$17</f>
        <v>953.68</v>
      </c>
    </row>
    <row r="127" spans="1:6" hidden="1" x14ac:dyDescent="0.25">
      <c r="A127" t="s">
        <v>27</v>
      </c>
      <c r="C127" t="s">
        <v>100</v>
      </c>
      <c r="D127">
        <v>2050</v>
      </c>
      <c r="E127" t="s">
        <v>35</v>
      </c>
      <c r="F127">
        <f>[1]Italy!$G$17</f>
        <v>833.16</v>
      </c>
    </row>
    <row r="128" spans="1:6" hidden="1" x14ac:dyDescent="0.25">
      <c r="A128" t="s">
        <v>27</v>
      </c>
      <c r="C128" t="s">
        <v>101</v>
      </c>
      <c r="D128">
        <v>2015</v>
      </c>
      <c r="E128" t="s">
        <v>35</v>
      </c>
      <c r="F128">
        <f>'[1]Great Britain'!$C$17</f>
        <v>1598.2</v>
      </c>
    </row>
    <row r="129" spans="1:6" hidden="1" x14ac:dyDescent="0.25">
      <c r="A129" t="s">
        <v>27</v>
      </c>
      <c r="C129" t="s">
        <v>101</v>
      </c>
      <c r="D129">
        <v>2020</v>
      </c>
      <c r="E129" t="s">
        <v>35</v>
      </c>
      <c r="F129">
        <f>'[1]Great Britain'!$D$17</f>
        <v>1598.2</v>
      </c>
    </row>
    <row r="130" spans="1:6" hidden="1" x14ac:dyDescent="0.25">
      <c r="A130" t="s">
        <v>27</v>
      </c>
      <c r="C130" t="s">
        <v>101</v>
      </c>
      <c r="D130">
        <v>2030</v>
      </c>
      <c r="E130" t="s">
        <v>35</v>
      </c>
      <c r="F130">
        <f>'[1]Great Britain'!$E$17</f>
        <v>1074.2</v>
      </c>
    </row>
    <row r="131" spans="1:6" hidden="1" x14ac:dyDescent="0.25">
      <c r="A131" t="s">
        <v>27</v>
      </c>
      <c r="C131" t="s">
        <v>101</v>
      </c>
      <c r="D131">
        <v>2040</v>
      </c>
      <c r="E131" t="s">
        <v>35</v>
      </c>
      <c r="F131">
        <f>'[1]Great Britain'!$F$17</f>
        <v>940.04409090909098</v>
      </c>
    </row>
    <row r="132" spans="1:6" hidden="1" x14ac:dyDescent="0.25">
      <c r="A132" t="s">
        <v>27</v>
      </c>
      <c r="C132" t="s">
        <v>101</v>
      </c>
      <c r="D132">
        <v>2050</v>
      </c>
      <c r="E132" t="s">
        <v>35</v>
      </c>
      <c r="F132">
        <f>'[1]Great Britain'!$G$17</f>
        <v>805.88818181818181</v>
      </c>
    </row>
    <row r="133" spans="1:6" hidden="1" x14ac:dyDescent="0.25">
      <c r="A133" t="s">
        <v>27</v>
      </c>
      <c r="C133" t="s">
        <v>102</v>
      </c>
      <c r="D133">
        <v>2015</v>
      </c>
      <c r="E133" t="s">
        <v>35</v>
      </c>
      <c r="F133">
        <f>[1]Spain!$C$17</f>
        <v>1598.2</v>
      </c>
    </row>
    <row r="134" spans="1:6" hidden="1" x14ac:dyDescent="0.25">
      <c r="A134" t="s">
        <v>27</v>
      </c>
      <c r="C134" t="s">
        <v>102</v>
      </c>
      <c r="D134">
        <v>2020</v>
      </c>
      <c r="E134" t="s">
        <v>35</v>
      </c>
      <c r="F134">
        <f>[1]Spain!$D$17</f>
        <v>1598.2</v>
      </c>
    </row>
    <row r="135" spans="1:6" hidden="1" x14ac:dyDescent="0.25">
      <c r="A135" t="s">
        <v>27</v>
      </c>
      <c r="C135" t="s">
        <v>102</v>
      </c>
      <c r="D135">
        <v>2030</v>
      </c>
      <c r="E135" t="s">
        <v>35</v>
      </c>
      <c r="F135">
        <f>[1]Spain!$E$17</f>
        <v>1074.2</v>
      </c>
    </row>
    <row r="136" spans="1:6" hidden="1" x14ac:dyDescent="0.25">
      <c r="A136" t="s">
        <v>27</v>
      </c>
      <c r="C136" t="s">
        <v>102</v>
      </c>
      <c r="D136">
        <v>2040</v>
      </c>
      <c r="E136" t="s">
        <v>35</v>
      </c>
      <c r="F136">
        <f>[1]Spain!$F$17</f>
        <v>918.2632142857143</v>
      </c>
    </row>
    <row r="137" spans="1:6" hidden="1" x14ac:dyDescent="0.25">
      <c r="A137" t="s">
        <v>27</v>
      </c>
      <c r="C137" t="s">
        <v>102</v>
      </c>
      <c r="D137">
        <v>2050</v>
      </c>
      <c r="E137" t="s">
        <v>35</v>
      </c>
      <c r="F137">
        <f>[1]Spain!$G$17</f>
        <v>762.32642857142866</v>
      </c>
    </row>
    <row r="138" spans="1:6" hidden="1" x14ac:dyDescent="0.25">
      <c r="A138" t="s">
        <v>27</v>
      </c>
      <c r="C138" t="s">
        <v>103</v>
      </c>
      <c r="D138">
        <v>2015</v>
      </c>
      <c r="E138" t="s">
        <v>35</v>
      </c>
      <c r="F138">
        <f>[1]Belgium!$C$17</f>
        <v>1598.2</v>
      </c>
    </row>
    <row r="139" spans="1:6" hidden="1" x14ac:dyDescent="0.25">
      <c r="A139" t="s">
        <v>27</v>
      </c>
      <c r="C139" t="s">
        <v>103</v>
      </c>
      <c r="D139">
        <v>2020</v>
      </c>
      <c r="E139" t="s">
        <v>35</v>
      </c>
      <c r="F139">
        <f>[1]Belgium!$D$17</f>
        <v>1598.2</v>
      </c>
    </row>
    <row r="140" spans="1:6" hidden="1" x14ac:dyDescent="0.25">
      <c r="A140" t="s">
        <v>27</v>
      </c>
      <c r="C140" t="s">
        <v>103</v>
      </c>
      <c r="D140">
        <v>2030</v>
      </c>
      <c r="E140" t="s">
        <v>35</v>
      </c>
      <c r="F140">
        <f>[1]Belgium!$E$17</f>
        <v>1074.2</v>
      </c>
    </row>
    <row r="141" spans="1:6" hidden="1" x14ac:dyDescent="0.25">
      <c r="A141" t="s">
        <v>27</v>
      </c>
      <c r="C141" t="s">
        <v>103</v>
      </c>
      <c r="D141">
        <v>2040</v>
      </c>
      <c r="E141" t="s">
        <v>35</v>
      </c>
      <c r="F141">
        <f>[1]Belgium!$F$17</f>
        <v>910.44999999999993</v>
      </c>
    </row>
    <row r="142" spans="1:6" hidden="1" x14ac:dyDescent="0.25">
      <c r="A142" t="s">
        <v>27</v>
      </c>
      <c r="C142" t="s">
        <v>103</v>
      </c>
      <c r="D142">
        <v>2050</v>
      </c>
      <c r="E142" t="s">
        <v>35</v>
      </c>
      <c r="F142">
        <f>[1]Belgium!$G$17</f>
        <v>746.69999999999993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>
      <selection activeCell="D13" sqref="D13"/>
    </sheetView>
  </sheetViews>
  <sheetFormatPr baseColWidth="10" defaultRowHeight="15" x14ac:dyDescent="0.25"/>
  <cols>
    <col min="1" max="1" width="49.42578125" bestFit="1" customWidth="1"/>
    <col min="2" max="2" width="16.140625" bestFit="1" customWidth="1"/>
    <col min="3" max="3" width="16.140625" customWidth="1"/>
    <col min="4" max="4" width="11.7109375" customWidth="1"/>
    <col min="6" max="6" width="21.7109375" bestFit="1" customWidth="1"/>
    <col min="7" max="7" width="13.42578125" bestFit="1" customWidth="1"/>
  </cols>
  <sheetData>
    <row r="1" spans="1:7" ht="15.75" x14ac:dyDescent="0.25">
      <c r="A1" s="1" t="s">
        <v>14</v>
      </c>
      <c r="B1" s="1" t="s">
        <v>15</v>
      </c>
      <c r="C1" s="1" t="s">
        <v>44</v>
      </c>
      <c r="D1" s="1" t="s">
        <v>4</v>
      </c>
      <c r="E1" s="1" t="s">
        <v>1</v>
      </c>
      <c r="F1" s="1" t="s">
        <v>2</v>
      </c>
      <c r="G1" s="1" t="s">
        <v>3</v>
      </c>
    </row>
    <row r="2" spans="1:7" x14ac:dyDescent="0.25">
      <c r="A2" t="s">
        <v>75</v>
      </c>
      <c r="C2" t="s">
        <v>74</v>
      </c>
      <c r="F2" t="s">
        <v>29</v>
      </c>
      <c r="G2" t="s">
        <v>85</v>
      </c>
    </row>
    <row r="3" spans="1:7" x14ac:dyDescent="0.25">
      <c r="A3" t="s">
        <v>76</v>
      </c>
      <c r="C3" t="s">
        <v>74</v>
      </c>
      <c r="F3" t="s">
        <v>29</v>
      </c>
      <c r="G3" t="s">
        <v>85</v>
      </c>
    </row>
    <row r="4" spans="1:7" x14ac:dyDescent="0.25">
      <c r="A4" t="s">
        <v>77</v>
      </c>
      <c r="C4" t="s">
        <v>74</v>
      </c>
      <c r="F4" t="s">
        <v>29</v>
      </c>
      <c r="G4" t="s">
        <v>85</v>
      </c>
    </row>
    <row r="5" spans="1:7" x14ac:dyDescent="0.25">
      <c r="A5" t="s">
        <v>87</v>
      </c>
      <c r="C5" t="s">
        <v>74</v>
      </c>
      <c r="F5" t="s">
        <v>29</v>
      </c>
      <c r="G5" t="s">
        <v>85</v>
      </c>
    </row>
    <row r="6" spans="1:7" x14ac:dyDescent="0.25">
      <c r="A6" t="s">
        <v>88</v>
      </c>
      <c r="C6" t="s">
        <v>74</v>
      </c>
      <c r="F6" t="s">
        <v>29</v>
      </c>
      <c r="G6" t="s">
        <v>85</v>
      </c>
    </row>
    <row r="7" spans="1:7" x14ac:dyDescent="0.25">
      <c r="A7" t="s">
        <v>76</v>
      </c>
      <c r="C7" t="s">
        <v>74</v>
      </c>
      <c r="F7" t="s">
        <v>38</v>
      </c>
      <c r="G7">
        <v>0.25</v>
      </c>
    </row>
    <row r="8" spans="1:7" x14ac:dyDescent="0.25">
      <c r="A8" t="s">
        <v>76</v>
      </c>
      <c r="C8" t="s">
        <v>74</v>
      </c>
      <c r="E8">
        <v>2035</v>
      </c>
      <c r="F8" t="s">
        <v>38</v>
      </c>
      <c r="G8">
        <f>G7-($G$7-$G$23)/16</f>
        <v>0.24062500000000001</v>
      </c>
    </row>
    <row r="9" spans="1:7" x14ac:dyDescent="0.25">
      <c r="A9" t="s">
        <v>76</v>
      </c>
      <c r="C9" t="s">
        <v>74</v>
      </c>
      <c r="E9">
        <v>2036</v>
      </c>
      <c r="F9" t="s">
        <v>38</v>
      </c>
      <c r="G9">
        <f t="shared" ref="G9:G22" si="0">G8-($G$7-$G$23)/16</f>
        <v>0.23125000000000001</v>
      </c>
    </row>
    <row r="10" spans="1:7" x14ac:dyDescent="0.25">
      <c r="A10" t="s">
        <v>76</v>
      </c>
      <c r="C10" t="s">
        <v>74</v>
      </c>
      <c r="E10">
        <v>2037</v>
      </c>
      <c r="F10" t="s">
        <v>38</v>
      </c>
      <c r="G10">
        <f t="shared" si="0"/>
        <v>0.22187500000000002</v>
      </c>
    </row>
    <row r="11" spans="1:7" x14ac:dyDescent="0.25">
      <c r="A11" t="s">
        <v>76</v>
      </c>
      <c r="C11" t="s">
        <v>74</v>
      </c>
      <c r="E11">
        <v>2038</v>
      </c>
      <c r="F11" t="s">
        <v>38</v>
      </c>
      <c r="G11">
        <f t="shared" si="0"/>
        <v>0.21250000000000002</v>
      </c>
    </row>
    <row r="12" spans="1:7" x14ac:dyDescent="0.25">
      <c r="A12" t="s">
        <v>76</v>
      </c>
      <c r="C12" t="s">
        <v>74</v>
      </c>
      <c r="E12">
        <v>2039</v>
      </c>
      <c r="F12" t="s">
        <v>38</v>
      </c>
      <c r="G12">
        <f t="shared" si="0"/>
        <v>0.20312500000000003</v>
      </c>
    </row>
    <row r="13" spans="1:7" x14ac:dyDescent="0.25">
      <c r="A13" t="s">
        <v>76</v>
      </c>
      <c r="C13" t="s">
        <v>74</v>
      </c>
      <c r="E13">
        <v>2040</v>
      </c>
      <c r="F13" t="s">
        <v>38</v>
      </c>
      <c r="G13">
        <f t="shared" si="0"/>
        <v>0.19375000000000003</v>
      </c>
    </row>
    <row r="14" spans="1:7" x14ac:dyDescent="0.25">
      <c r="A14" t="s">
        <v>76</v>
      </c>
      <c r="C14" t="s">
        <v>74</v>
      </c>
      <c r="E14">
        <v>2041</v>
      </c>
      <c r="F14" t="s">
        <v>38</v>
      </c>
      <c r="G14">
        <f t="shared" si="0"/>
        <v>0.18437500000000004</v>
      </c>
    </row>
    <row r="15" spans="1:7" x14ac:dyDescent="0.25">
      <c r="A15" t="s">
        <v>76</v>
      </c>
      <c r="C15" t="s">
        <v>74</v>
      </c>
      <c r="E15">
        <v>2042</v>
      </c>
      <c r="F15" t="s">
        <v>38</v>
      </c>
      <c r="G15">
        <f t="shared" si="0"/>
        <v>0.17500000000000004</v>
      </c>
    </row>
    <row r="16" spans="1:7" x14ac:dyDescent="0.25">
      <c r="A16" t="s">
        <v>76</v>
      </c>
      <c r="C16" t="s">
        <v>74</v>
      </c>
      <c r="E16">
        <v>2043</v>
      </c>
      <c r="F16" t="s">
        <v>38</v>
      </c>
      <c r="G16">
        <f t="shared" si="0"/>
        <v>0.16562500000000005</v>
      </c>
    </row>
    <row r="17" spans="1:7" x14ac:dyDescent="0.25">
      <c r="A17" t="s">
        <v>76</v>
      </c>
      <c r="C17" t="s">
        <v>74</v>
      </c>
      <c r="E17">
        <v>2044</v>
      </c>
      <c r="F17" t="s">
        <v>38</v>
      </c>
      <c r="G17">
        <f t="shared" si="0"/>
        <v>0.15625000000000006</v>
      </c>
    </row>
    <row r="18" spans="1:7" x14ac:dyDescent="0.25">
      <c r="A18" t="s">
        <v>76</v>
      </c>
      <c r="C18" t="s">
        <v>74</v>
      </c>
      <c r="E18">
        <v>2045</v>
      </c>
      <c r="F18" t="s">
        <v>38</v>
      </c>
      <c r="G18">
        <f t="shared" si="0"/>
        <v>0.14687500000000006</v>
      </c>
    </row>
    <row r="19" spans="1:7" x14ac:dyDescent="0.25">
      <c r="A19" t="s">
        <v>76</v>
      </c>
      <c r="C19" t="s">
        <v>74</v>
      </c>
      <c r="E19">
        <v>2046</v>
      </c>
      <c r="F19" t="s">
        <v>38</v>
      </c>
      <c r="G19">
        <f t="shared" si="0"/>
        <v>0.13750000000000007</v>
      </c>
    </row>
    <row r="20" spans="1:7" x14ac:dyDescent="0.25">
      <c r="A20" t="s">
        <v>76</v>
      </c>
      <c r="C20" t="s">
        <v>74</v>
      </c>
      <c r="E20">
        <v>2047</v>
      </c>
      <c r="F20" t="s">
        <v>38</v>
      </c>
      <c r="G20">
        <f t="shared" si="0"/>
        <v>0.12812500000000007</v>
      </c>
    </row>
    <row r="21" spans="1:7" x14ac:dyDescent="0.25">
      <c r="A21" t="s">
        <v>76</v>
      </c>
      <c r="C21" t="s">
        <v>74</v>
      </c>
      <c r="E21">
        <v>2048</v>
      </c>
      <c r="F21" t="s">
        <v>38</v>
      </c>
      <c r="G21">
        <f t="shared" si="0"/>
        <v>0.11875000000000008</v>
      </c>
    </row>
    <row r="22" spans="1:7" x14ac:dyDescent="0.25">
      <c r="A22" t="s">
        <v>76</v>
      </c>
      <c r="C22" t="s">
        <v>74</v>
      </c>
      <c r="E22">
        <v>2049</v>
      </c>
      <c r="F22" t="s">
        <v>38</v>
      </c>
      <c r="G22">
        <f t="shared" si="0"/>
        <v>0.10937500000000008</v>
      </c>
    </row>
    <row r="23" spans="1:7" x14ac:dyDescent="0.25">
      <c r="A23" t="s">
        <v>76</v>
      </c>
      <c r="C23" t="s">
        <v>74</v>
      </c>
      <c r="E23">
        <v>2050</v>
      </c>
      <c r="F23" t="s">
        <v>38</v>
      </c>
      <c r="G23">
        <v>0.1</v>
      </c>
    </row>
    <row r="24" spans="1:7" x14ac:dyDescent="0.25">
      <c r="A24" t="s">
        <v>77</v>
      </c>
      <c r="C24" t="s">
        <v>74</v>
      </c>
      <c r="F24" t="s">
        <v>38</v>
      </c>
      <c r="G24">
        <v>0.25</v>
      </c>
    </row>
    <row r="25" spans="1:7" x14ac:dyDescent="0.25">
      <c r="A25" t="s">
        <v>76</v>
      </c>
      <c r="C25" t="s">
        <v>74</v>
      </c>
      <c r="E25">
        <v>2015</v>
      </c>
      <c r="F25" t="s">
        <v>38</v>
      </c>
      <c r="G25">
        <v>0</v>
      </c>
    </row>
    <row r="26" spans="1:7" x14ac:dyDescent="0.25">
      <c r="A26" t="s">
        <v>77</v>
      </c>
      <c r="C26" t="s">
        <v>74</v>
      </c>
      <c r="E26">
        <v>2015</v>
      </c>
      <c r="F26" t="s">
        <v>38</v>
      </c>
      <c r="G26">
        <v>0</v>
      </c>
    </row>
    <row r="27" spans="1:7" x14ac:dyDescent="0.25">
      <c r="A27" t="s">
        <v>75</v>
      </c>
      <c r="C27" t="s">
        <v>74</v>
      </c>
      <c r="E27">
        <v>2015</v>
      </c>
      <c r="F27" t="s">
        <v>38</v>
      </c>
      <c r="G27">
        <v>0</v>
      </c>
    </row>
    <row r="28" spans="1:7" x14ac:dyDescent="0.25">
      <c r="A28" t="s">
        <v>76</v>
      </c>
      <c r="B28" t="s">
        <v>96</v>
      </c>
      <c r="C28" t="s">
        <v>74</v>
      </c>
      <c r="E28">
        <v>2015</v>
      </c>
      <c r="F28" t="s">
        <v>38</v>
      </c>
      <c r="G28">
        <v>0.25</v>
      </c>
    </row>
    <row r="29" spans="1:7" x14ac:dyDescent="0.25">
      <c r="A29" t="s">
        <v>77</v>
      </c>
      <c r="B29" t="s">
        <v>96</v>
      </c>
      <c r="C29" t="s">
        <v>74</v>
      </c>
      <c r="E29">
        <v>2015</v>
      </c>
      <c r="F29" t="s">
        <v>38</v>
      </c>
      <c r="G29">
        <v>0.5</v>
      </c>
    </row>
    <row r="30" spans="1:7" x14ac:dyDescent="0.25">
      <c r="A30" t="s">
        <v>75</v>
      </c>
      <c r="B30" t="s">
        <v>96</v>
      </c>
      <c r="C30" t="s">
        <v>74</v>
      </c>
      <c r="E30">
        <v>2015</v>
      </c>
      <c r="F30" t="s">
        <v>38</v>
      </c>
      <c r="G30">
        <v>0.25</v>
      </c>
    </row>
    <row r="31" spans="1:7" x14ac:dyDescent="0.25">
      <c r="A31" t="s">
        <v>75</v>
      </c>
      <c r="C31" t="s">
        <v>74</v>
      </c>
      <c r="E31">
        <v>2016</v>
      </c>
      <c r="F31" t="s">
        <v>38</v>
      </c>
      <c r="G31">
        <f>-0.25/13+G30</f>
        <v>0.23076923076923078</v>
      </c>
    </row>
    <row r="32" spans="1:7" x14ac:dyDescent="0.25">
      <c r="A32" t="s">
        <v>75</v>
      </c>
      <c r="C32" t="s">
        <v>74</v>
      </c>
      <c r="E32">
        <v>2017</v>
      </c>
      <c r="F32" t="s">
        <v>38</v>
      </c>
      <c r="G32">
        <f t="shared" ref="G32:G42" si="1">-0.25/13+G31</f>
        <v>0.21153846153846156</v>
      </c>
    </row>
    <row r="33" spans="1:7" x14ac:dyDescent="0.25">
      <c r="A33" t="s">
        <v>75</v>
      </c>
      <c r="C33" t="s">
        <v>74</v>
      </c>
      <c r="E33">
        <v>2018</v>
      </c>
      <c r="F33" t="s">
        <v>38</v>
      </c>
      <c r="G33">
        <f t="shared" si="1"/>
        <v>0.19230769230769235</v>
      </c>
    </row>
    <row r="34" spans="1:7" x14ac:dyDescent="0.25">
      <c r="A34" t="s">
        <v>75</v>
      </c>
      <c r="C34" t="s">
        <v>74</v>
      </c>
      <c r="E34">
        <v>2019</v>
      </c>
      <c r="F34" t="s">
        <v>38</v>
      </c>
      <c r="G34">
        <f t="shared" si="1"/>
        <v>0.17307692307692313</v>
      </c>
    </row>
    <row r="35" spans="1:7" x14ac:dyDescent="0.25">
      <c r="A35" t="s">
        <v>75</v>
      </c>
      <c r="C35" t="s">
        <v>74</v>
      </c>
      <c r="E35">
        <v>2020</v>
      </c>
      <c r="F35" t="s">
        <v>38</v>
      </c>
      <c r="G35">
        <f t="shared" si="1"/>
        <v>0.15384615384615391</v>
      </c>
    </row>
    <row r="36" spans="1:7" x14ac:dyDescent="0.25">
      <c r="A36" t="s">
        <v>75</v>
      </c>
      <c r="C36" t="s">
        <v>74</v>
      </c>
      <c r="E36">
        <v>2021</v>
      </c>
      <c r="F36" t="s">
        <v>38</v>
      </c>
      <c r="G36">
        <f t="shared" si="1"/>
        <v>0.13461538461538469</v>
      </c>
    </row>
    <row r="37" spans="1:7" x14ac:dyDescent="0.25">
      <c r="A37" t="s">
        <v>75</v>
      </c>
      <c r="C37" t="s">
        <v>74</v>
      </c>
      <c r="E37">
        <v>2022</v>
      </c>
      <c r="F37" t="s">
        <v>38</v>
      </c>
      <c r="G37">
        <f t="shared" si="1"/>
        <v>0.11538461538461546</v>
      </c>
    </row>
    <row r="38" spans="1:7" x14ac:dyDescent="0.25">
      <c r="A38" t="s">
        <v>75</v>
      </c>
      <c r="C38" t="s">
        <v>74</v>
      </c>
      <c r="E38">
        <v>2023</v>
      </c>
      <c r="F38" t="s">
        <v>38</v>
      </c>
      <c r="G38">
        <f t="shared" si="1"/>
        <v>9.6153846153846229E-2</v>
      </c>
    </row>
    <row r="39" spans="1:7" x14ac:dyDescent="0.25">
      <c r="A39" t="s">
        <v>75</v>
      </c>
      <c r="C39" t="s">
        <v>74</v>
      </c>
      <c r="E39">
        <v>2024</v>
      </c>
      <c r="F39" t="s">
        <v>38</v>
      </c>
      <c r="G39">
        <f t="shared" si="1"/>
        <v>7.6923076923076997E-2</v>
      </c>
    </row>
    <row r="40" spans="1:7" x14ac:dyDescent="0.25">
      <c r="A40" t="s">
        <v>75</v>
      </c>
      <c r="C40" t="s">
        <v>74</v>
      </c>
      <c r="E40">
        <v>2025</v>
      </c>
      <c r="F40" t="s">
        <v>38</v>
      </c>
      <c r="G40">
        <f t="shared" si="1"/>
        <v>5.7692307692307765E-2</v>
      </c>
    </row>
    <row r="41" spans="1:7" x14ac:dyDescent="0.25">
      <c r="A41" t="s">
        <v>75</v>
      </c>
      <c r="C41" t="s">
        <v>74</v>
      </c>
      <c r="E41">
        <v>2026</v>
      </c>
      <c r="F41" t="s">
        <v>38</v>
      </c>
      <c r="G41">
        <f t="shared" si="1"/>
        <v>3.8461538461538533E-2</v>
      </c>
    </row>
    <row r="42" spans="1:7" x14ac:dyDescent="0.25">
      <c r="A42" t="s">
        <v>75</v>
      </c>
      <c r="C42" t="s">
        <v>74</v>
      </c>
      <c r="E42">
        <v>2027</v>
      </c>
      <c r="F42" t="s">
        <v>38</v>
      </c>
      <c r="G42">
        <f t="shared" si="1"/>
        <v>1.9230769230769301E-2</v>
      </c>
    </row>
    <row r="43" spans="1:7" x14ac:dyDescent="0.25">
      <c r="A43" t="s">
        <v>75</v>
      </c>
      <c r="C43" t="s">
        <v>74</v>
      </c>
      <c r="E43">
        <v>2015</v>
      </c>
      <c r="F43" t="s">
        <v>98</v>
      </c>
      <c r="G43">
        <v>0.25</v>
      </c>
    </row>
    <row r="44" spans="1:7" x14ac:dyDescent="0.25">
      <c r="A44" t="s">
        <v>75</v>
      </c>
      <c r="C44" t="s">
        <v>74</v>
      </c>
      <c r="E44">
        <v>2016</v>
      </c>
      <c r="F44" t="s">
        <v>98</v>
      </c>
      <c r="G44">
        <f>-0.25/13+G43</f>
        <v>0.23076923076923078</v>
      </c>
    </row>
    <row r="45" spans="1:7" x14ac:dyDescent="0.25">
      <c r="A45" t="s">
        <v>75</v>
      </c>
      <c r="C45" t="s">
        <v>74</v>
      </c>
      <c r="E45">
        <v>2017</v>
      </c>
      <c r="F45" t="s">
        <v>98</v>
      </c>
      <c r="G45">
        <f t="shared" ref="G45:G55" si="2">-0.25/13+G44</f>
        <v>0.21153846153846156</v>
      </c>
    </row>
    <row r="46" spans="1:7" x14ac:dyDescent="0.25">
      <c r="A46" t="s">
        <v>75</v>
      </c>
      <c r="C46" t="s">
        <v>74</v>
      </c>
      <c r="E46">
        <v>2018</v>
      </c>
      <c r="F46" t="s">
        <v>98</v>
      </c>
      <c r="G46">
        <f t="shared" si="2"/>
        <v>0.19230769230769235</v>
      </c>
    </row>
    <row r="47" spans="1:7" x14ac:dyDescent="0.25">
      <c r="A47" t="s">
        <v>75</v>
      </c>
      <c r="C47" t="s">
        <v>74</v>
      </c>
      <c r="E47">
        <v>2019</v>
      </c>
      <c r="F47" t="s">
        <v>98</v>
      </c>
      <c r="G47">
        <f t="shared" si="2"/>
        <v>0.17307692307692313</v>
      </c>
    </row>
    <row r="48" spans="1:7" x14ac:dyDescent="0.25">
      <c r="A48" t="s">
        <v>75</v>
      </c>
      <c r="C48" t="s">
        <v>74</v>
      </c>
      <c r="E48">
        <v>2020</v>
      </c>
      <c r="F48" t="s">
        <v>98</v>
      </c>
      <c r="G48">
        <f t="shared" si="2"/>
        <v>0.15384615384615391</v>
      </c>
    </row>
    <row r="49" spans="1:7" x14ac:dyDescent="0.25">
      <c r="A49" t="s">
        <v>75</v>
      </c>
      <c r="C49" t="s">
        <v>74</v>
      </c>
      <c r="E49">
        <v>2021</v>
      </c>
      <c r="F49" t="s">
        <v>98</v>
      </c>
      <c r="G49">
        <f t="shared" si="2"/>
        <v>0.13461538461538469</v>
      </c>
    </row>
    <row r="50" spans="1:7" x14ac:dyDescent="0.25">
      <c r="A50" t="s">
        <v>75</v>
      </c>
      <c r="C50" t="s">
        <v>74</v>
      </c>
      <c r="E50">
        <v>2022</v>
      </c>
      <c r="F50" t="s">
        <v>98</v>
      </c>
      <c r="G50">
        <f t="shared" si="2"/>
        <v>0.11538461538461546</v>
      </c>
    </row>
    <row r="51" spans="1:7" x14ac:dyDescent="0.25">
      <c r="A51" t="s">
        <v>75</v>
      </c>
      <c r="C51" t="s">
        <v>74</v>
      </c>
      <c r="E51">
        <v>2023</v>
      </c>
      <c r="F51" t="s">
        <v>98</v>
      </c>
      <c r="G51">
        <f t="shared" si="2"/>
        <v>9.6153846153846229E-2</v>
      </c>
    </row>
    <row r="52" spans="1:7" x14ac:dyDescent="0.25">
      <c r="A52" t="s">
        <v>75</v>
      </c>
      <c r="C52" t="s">
        <v>74</v>
      </c>
      <c r="E52">
        <v>2024</v>
      </c>
      <c r="F52" t="s">
        <v>98</v>
      </c>
      <c r="G52">
        <f t="shared" si="2"/>
        <v>7.6923076923076997E-2</v>
      </c>
    </row>
    <row r="53" spans="1:7" x14ac:dyDescent="0.25">
      <c r="A53" t="s">
        <v>75</v>
      </c>
      <c r="C53" t="s">
        <v>74</v>
      </c>
      <c r="E53">
        <v>2025</v>
      </c>
      <c r="F53" t="s">
        <v>98</v>
      </c>
      <c r="G53">
        <f t="shared" si="2"/>
        <v>5.7692307692307765E-2</v>
      </c>
    </row>
    <row r="54" spans="1:7" x14ac:dyDescent="0.25">
      <c r="A54" t="s">
        <v>75</v>
      </c>
      <c r="C54" t="s">
        <v>74</v>
      </c>
      <c r="E54">
        <v>2026</v>
      </c>
      <c r="F54" t="s">
        <v>98</v>
      </c>
      <c r="G54">
        <f t="shared" si="2"/>
        <v>3.8461538461538533E-2</v>
      </c>
    </row>
    <row r="55" spans="1:7" x14ac:dyDescent="0.25">
      <c r="A55" t="s">
        <v>75</v>
      </c>
      <c r="C55" t="s">
        <v>74</v>
      </c>
      <c r="E55">
        <v>2027</v>
      </c>
      <c r="F55" t="s">
        <v>98</v>
      </c>
      <c r="G55">
        <f t="shared" si="2"/>
        <v>1.9230769230769301E-2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6"/>
  <sheetViews>
    <sheetView zoomScale="85" zoomScaleNormal="85" workbookViewId="0">
      <pane ySplit="1" topLeftCell="A14" activePane="bottomLeft" state="frozen"/>
      <selection pane="bottomLeft" activeCell="F41" sqref="F41"/>
    </sheetView>
  </sheetViews>
  <sheetFormatPr baseColWidth="10" defaultRowHeight="15" x14ac:dyDescent="0.25"/>
  <cols>
    <col min="1" max="1" width="50.140625" customWidth="1"/>
    <col min="2" max="2" width="16.140625" bestFit="1" customWidth="1"/>
    <col min="3" max="4" width="16.140625" customWidth="1"/>
    <col min="7" max="7" width="12.7109375" bestFit="1" customWidth="1"/>
    <col min="13" max="16" width="0" hidden="1" customWidth="1"/>
    <col min="17" max="17" width="13.42578125" hidden="1" customWidth="1"/>
    <col min="18" max="18" width="15.5703125" hidden="1" customWidth="1"/>
    <col min="19" max="22" width="0" hidden="1" customWidth="1"/>
    <col min="27" max="27" width="13.42578125" bestFit="1" customWidth="1"/>
  </cols>
  <sheetData>
    <row r="1" spans="1:32" ht="15.75" x14ac:dyDescent="0.25">
      <c r="A1" s="1" t="s">
        <v>14</v>
      </c>
      <c r="B1" s="1" t="s">
        <v>15</v>
      </c>
      <c r="C1" s="1" t="s">
        <v>44</v>
      </c>
      <c r="D1" s="1" t="s">
        <v>1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107</v>
      </c>
      <c r="J1" s="2" t="s">
        <v>108</v>
      </c>
      <c r="K1" s="2" t="s">
        <v>9</v>
      </c>
      <c r="L1" s="2" t="s">
        <v>11</v>
      </c>
      <c r="M1" s="2" t="s">
        <v>26</v>
      </c>
      <c r="N1" s="2" t="s">
        <v>57</v>
      </c>
      <c r="O1" s="2" t="s">
        <v>54</v>
      </c>
      <c r="P1" s="22" t="s">
        <v>53</v>
      </c>
      <c r="Q1" s="3" t="s">
        <v>12</v>
      </c>
      <c r="R1" s="3" t="s">
        <v>17</v>
      </c>
      <c r="S1" s="4" t="s">
        <v>37</v>
      </c>
      <c r="T1" s="4" t="s">
        <v>16</v>
      </c>
      <c r="U1" s="5" t="s">
        <v>20</v>
      </c>
      <c r="V1" s="5" t="s">
        <v>22</v>
      </c>
      <c r="W1" s="17" t="s">
        <v>55</v>
      </c>
      <c r="X1" s="17" t="s">
        <v>56</v>
      </c>
      <c r="Y1" s="26" t="s">
        <v>94</v>
      </c>
      <c r="Z1" s="26" t="s">
        <v>83</v>
      </c>
      <c r="AA1" s="26" t="s">
        <v>84</v>
      </c>
      <c r="AB1" s="26" t="s">
        <v>85</v>
      </c>
      <c r="AC1" s="26" t="s">
        <v>71</v>
      </c>
      <c r="AD1" s="26" t="s">
        <v>72</v>
      </c>
      <c r="AE1" s="26" t="s">
        <v>86</v>
      </c>
      <c r="AF1" s="26" t="s">
        <v>73</v>
      </c>
    </row>
    <row r="2" spans="1:32" x14ac:dyDescent="0.25">
      <c r="A2" s="9" t="s">
        <v>27</v>
      </c>
      <c r="B2" s="9"/>
      <c r="C2" s="9"/>
      <c r="D2" s="9">
        <v>2025</v>
      </c>
      <c r="K2">
        <v>-1</v>
      </c>
      <c r="X2">
        <v>0.185</v>
      </c>
    </row>
    <row r="3" spans="1:32" x14ac:dyDescent="0.25">
      <c r="A3" s="9" t="s">
        <v>28</v>
      </c>
      <c r="B3" s="9"/>
      <c r="C3" s="9"/>
      <c r="D3" s="9">
        <v>2040</v>
      </c>
      <c r="H3">
        <v>0.38100000000000001</v>
      </c>
      <c r="K3">
        <v>-1</v>
      </c>
      <c r="L3">
        <v>1.3</v>
      </c>
      <c r="X3">
        <v>2.75</v>
      </c>
    </row>
    <row r="4" spans="1:32" x14ac:dyDescent="0.25">
      <c r="A4" s="23" t="s">
        <v>58</v>
      </c>
      <c r="B4" s="9"/>
      <c r="C4" s="9"/>
      <c r="D4" s="9"/>
      <c r="G4">
        <v>1.0029999999999999</v>
      </c>
      <c r="H4">
        <v>0.25</v>
      </c>
      <c r="K4">
        <v>3.2000000000000001E-2</v>
      </c>
      <c r="N4">
        <v>-1</v>
      </c>
      <c r="X4">
        <v>-0.629</v>
      </c>
    </row>
    <row r="5" spans="1:32" x14ac:dyDescent="0.25">
      <c r="A5" s="9" t="s">
        <v>59</v>
      </c>
      <c r="B5" s="9"/>
      <c r="C5" s="9"/>
      <c r="D5" s="9"/>
      <c r="H5">
        <v>0.42099999999999999</v>
      </c>
      <c r="V5" s="18"/>
      <c r="W5">
        <v>-1</v>
      </c>
    </row>
    <row r="6" spans="1:32" x14ac:dyDescent="0.25">
      <c r="A6" s="9" t="s">
        <v>60</v>
      </c>
      <c r="B6" s="9"/>
      <c r="C6" s="9"/>
      <c r="D6" s="9"/>
      <c r="H6">
        <v>0.22500000000000001</v>
      </c>
      <c r="V6" s="18">
        <v>-1</v>
      </c>
    </row>
    <row r="7" spans="1:32" x14ac:dyDescent="0.25">
      <c r="A7" s="9" t="s">
        <v>67</v>
      </c>
      <c r="B7" s="9"/>
      <c r="C7" s="9"/>
      <c r="D7" s="9">
        <v>2040</v>
      </c>
      <c r="H7">
        <v>2.5</v>
      </c>
      <c r="V7" s="18"/>
      <c r="X7">
        <v>-1</v>
      </c>
    </row>
    <row r="8" spans="1:32" x14ac:dyDescent="0.25">
      <c r="A8" s="10" t="s">
        <v>18</v>
      </c>
      <c r="B8" s="10" t="s">
        <v>109</v>
      </c>
      <c r="C8" s="10"/>
      <c r="D8" s="8">
        <v>2015</v>
      </c>
      <c r="H8">
        <v>53</v>
      </c>
      <c r="L8">
        <v>-1</v>
      </c>
      <c r="V8" s="18">
        <v>-8</v>
      </c>
    </row>
    <row r="9" spans="1:32" x14ac:dyDescent="0.25">
      <c r="A9" s="10" t="s">
        <v>18</v>
      </c>
      <c r="B9" s="10" t="s">
        <v>109</v>
      </c>
      <c r="C9" s="10"/>
      <c r="D9" s="8">
        <v>2030</v>
      </c>
      <c r="H9">
        <v>53</v>
      </c>
      <c r="L9">
        <v>-1</v>
      </c>
      <c r="V9" s="18">
        <v>-8</v>
      </c>
    </row>
    <row r="10" spans="1:32" x14ac:dyDescent="0.25">
      <c r="A10" s="10" t="s">
        <v>18</v>
      </c>
      <c r="B10" s="10" t="s">
        <v>109</v>
      </c>
      <c r="C10" s="10"/>
      <c r="D10" s="8">
        <v>2050</v>
      </c>
      <c r="H10">
        <v>45</v>
      </c>
      <c r="L10">
        <v>-1</v>
      </c>
      <c r="V10" s="18">
        <v>-8</v>
      </c>
    </row>
    <row r="11" spans="1:32" x14ac:dyDescent="0.25">
      <c r="A11" s="10" t="s">
        <v>18</v>
      </c>
      <c r="B11" s="10" t="s">
        <v>110</v>
      </c>
      <c r="C11" s="10"/>
      <c r="D11" s="8">
        <v>2030</v>
      </c>
      <c r="I11">
        <v>53</v>
      </c>
      <c r="L11">
        <v>-1</v>
      </c>
      <c r="V11" s="18">
        <v>-8</v>
      </c>
    </row>
    <row r="12" spans="1:32" x14ac:dyDescent="0.25">
      <c r="A12" s="10" t="s">
        <v>18</v>
      </c>
      <c r="B12" s="10" t="s">
        <v>110</v>
      </c>
      <c r="C12" s="10"/>
      <c r="D12" s="8">
        <v>2050</v>
      </c>
      <c r="I12">
        <v>45</v>
      </c>
      <c r="L12">
        <v>-1</v>
      </c>
      <c r="V12" s="18">
        <v>-8</v>
      </c>
    </row>
    <row r="13" spans="1:32" x14ac:dyDescent="0.25">
      <c r="A13" s="10" t="s">
        <v>18</v>
      </c>
      <c r="B13" s="10" t="s">
        <v>111</v>
      </c>
      <c r="C13" s="10"/>
      <c r="D13" s="8">
        <v>2030</v>
      </c>
      <c r="J13">
        <v>53</v>
      </c>
      <c r="L13">
        <v>-1</v>
      </c>
      <c r="V13" s="18">
        <v>-8</v>
      </c>
    </row>
    <row r="14" spans="1:32" x14ac:dyDescent="0.25">
      <c r="A14" s="10" t="s">
        <v>18</v>
      </c>
      <c r="B14" s="10" t="s">
        <v>111</v>
      </c>
      <c r="C14" s="10"/>
      <c r="D14" s="8">
        <v>2050</v>
      </c>
      <c r="J14">
        <v>45</v>
      </c>
      <c r="L14">
        <v>-1</v>
      </c>
      <c r="V14" s="18">
        <v>-8</v>
      </c>
    </row>
    <row r="15" spans="1:32" x14ac:dyDescent="0.25">
      <c r="A15" s="10" t="s">
        <v>19</v>
      </c>
      <c r="B15" s="10"/>
      <c r="C15" s="10"/>
      <c r="D15" s="8"/>
      <c r="K15">
        <v>3.03</v>
      </c>
      <c r="L15">
        <v>-1</v>
      </c>
      <c r="V15" s="18"/>
      <c r="X15" s="19">
        <f>-8.22</f>
        <v>-8.2200000000000006</v>
      </c>
      <c r="Y15" s="19"/>
    </row>
    <row r="16" spans="1:32" x14ac:dyDescent="0.25">
      <c r="A16" s="10" t="s">
        <v>21</v>
      </c>
      <c r="B16" s="10"/>
      <c r="C16" s="10"/>
      <c r="D16" s="8">
        <v>2030</v>
      </c>
      <c r="H16">
        <v>14.62</v>
      </c>
      <c r="K16">
        <f>2.7-0.68</f>
        <v>2.02</v>
      </c>
      <c r="L16">
        <v>-1</v>
      </c>
      <c r="V16" s="18"/>
      <c r="X16" s="20">
        <f>-5.15-0.26*44/28</f>
        <v>-5.5585714285714287</v>
      </c>
      <c r="Y16" s="20"/>
    </row>
    <row r="17" spans="1:28" x14ac:dyDescent="0.25">
      <c r="A17" s="10" t="s">
        <v>61</v>
      </c>
      <c r="B17" s="10"/>
      <c r="C17" s="10"/>
      <c r="D17" s="8"/>
      <c r="E17" s="18"/>
      <c r="F17" s="18"/>
      <c r="G17" s="18"/>
      <c r="H17" s="18"/>
      <c r="I17" s="18"/>
      <c r="J17" s="18"/>
      <c r="K17" s="18">
        <f>3.81</f>
        <v>3.81</v>
      </c>
      <c r="L17" s="18">
        <v>-1</v>
      </c>
      <c r="M17" s="18"/>
      <c r="N17" s="18"/>
      <c r="O17" s="18"/>
      <c r="Q17" s="18"/>
      <c r="R17" s="18"/>
      <c r="S17" s="18"/>
      <c r="T17" s="18"/>
      <c r="U17" s="18">
        <v>-1.46</v>
      </c>
      <c r="V17" s="18"/>
      <c r="W17" s="18"/>
      <c r="X17" s="18">
        <v>-6.42</v>
      </c>
      <c r="Y17" s="18"/>
    </row>
    <row r="18" spans="1:28" x14ac:dyDescent="0.25">
      <c r="A18" s="10" t="s">
        <v>64</v>
      </c>
      <c r="B18" s="10"/>
      <c r="C18" s="10"/>
      <c r="D18" s="8">
        <v>2025</v>
      </c>
      <c r="E18" s="18"/>
      <c r="F18" s="18"/>
      <c r="G18" s="18"/>
      <c r="H18" s="18">
        <v>6.45</v>
      </c>
      <c r="I18" s="18"/>
      <c r="J18" s="18"/>
      <c r="K18" s="18">
        <v>3.35</v>
      </c>
      <c r="L18" s="18">
        <v>-1</v>
      </c>
      <c r="M18" s="18"/>
      <c r="N18" s="18"/>
      <c r="O18" s="18"/>
      <c r="Q18" s="18"/>
      <c r="R18" s="18"/>
      <c r="S18" s="18"/>
      <c r="T18" s="18"/>
      <c r="U18" s="18">
        <v>-1.46</v>
      </c>
      <c r="V18" s="18"/>
      <c r="W18" s="18"/>
      <c r="X18" s="18">
        <v>-5.14</v>
      </c>
      <c r="Y18" s="18"/>
    </row>
    <row r="19" spans="1:28" x14ac:dyDescent="0.25">
      <c r="A19" s="10" t="s">
        <v>62</v>
      </c>
      <c r="B19" s="10"/>
      <c r="C19" s="10"/>
      <c r="D19" s="8">
        <v>2030</v>
      </c>
      <c r="E19" s="18"/>
      <c r="F19" s="18"/>
      <c r="G19" s="18"/>
      <c r="H19" s="18">
        <v>16.149999999999999</v>
      </c>
      <c r="I19" s="18"/>
      <c r="J19" s="18"/>
      <c r="K19" s="18">
        <f>3.45-0.75</f>
        <v>2.7</v>
      </c>
      <c r="L19" s="18">
        <v>-1</v>
      </c>
      <c r="M19" s="18"/>
      <c r="N19" s="18"/>
      <c r="O19" s="18"/>
      <c r="Q19" s="18"/>
      <c r="R19" s="18"/>
      <c r="S19" s="18"/>
      <c r="T19" s="18"/>
      <c r="U19" s="18">
        <v>-1.75</v>
      </c>
      <c r="V19" s="18"/>
      <c r="W19" s="18"/>
      <c r="X19" s="18">
        <v>-3.03</v>
      </c>
      <c r="Y19" s="18"/>
    </row>
    <row r="20" spans="1:28" x14ac:dyDescent="0.25">
      <c r="A20" s="10" t="s">
        <v>63</v>
      </c>
      <c r="B20" s="10"/>
      <c r="C20" s="10"/>
      <c r="D20" s="8">
        <v>2030</v>
      </c>
      <c r="E20" s="18"/>
      <c r="F20" s="18"/>
      <c r="G20" s="18"/>
      <c r="H20" s="18">
        <v>22.6</v>
      </c>
      <c r="I20" s="18"/>
      <c r="J20" s="18"/>
      <c r="K20" s="18">
        <f>2.99-0.75</f>
        <v>2.2400000000000002</v>
      </c>
      <c r="L20" s="18">
        <v>-1</v>
      </c>
      <c r="M20" s="18"/>
      <c r="N20" s="18"/>
      <c r="O20" s="18"/>
      <c r="Q20" s="18"/>
      <c r="R20" s="18"/>
      <c r="S20" s="18"/>
      <c r="T20" s="18"/>
      <c r="U20" s="18">
        <v>-1.75</v>
      </c>
      <c r="V20" s="18"/>
      <c r="W20" s="18"/>
      <c r="X20" s="18">
        <v>-1.75</v>
      </c>
      <c r="Y20" s="18"/>
    </row>
    <row r="21" spans="1:28" x14ac:dyDescent="0.25">
      <c r="A21" s="10" t="s">
        <v>41</v>
      </c>
      <c r="B21" s="10"/>
      <c r="C21" s="10"/>
      <c r="D21" s="8">
        <v>2025</v>
      </c>
      <c r="F21">
        <v>10.4</v>
      </c>
      <c r="H21">
        <v>3.5</v>
      </c>
      <c r="K21">
        <v>-1.29</v>
      </c>
      <c r="L21">
        <v>-1</v>
      </c>
      <c r="M21">
        <v>0.4</v>
      </c>
      <c r="V21" s="18"/>
      <c r="X21">
        <v>-6.47</v>
      </c>
    </row>
    <row r="22" spans="1:28" x14ac:dyDescent="0.25">
      <c r="A22" s="10" t="s">
        <v>69</v>
      </c>
      <c r="B22" s="10"/>
      <c r="C22" s="10"/>
      <c r="D22" s="8">
        <v>2025</v>
      </c>
      <c r="E22" s="18"/>
      <c r="F22" s="18">
        <v>15.5</v>
      </c>
      <c r="G22" s="18"/>
      <c r="H22" s="18">
        <v>5.3</v>
      </c>
      <c r="I22" s="18"/>
      <c r="J22" s="18"/>
      <c r="K22" s="18">
        <v>-2.14</v>
      </c>
      <c r="L22" s="18">
        <v>-1</v>
      </c>
      <c r="M22" s="18">
        <v>0.7</v>
      </c>
      <c r="N22" s="18"/>
      <c r="O22" s="18"/>
      <c r="Q22" s="18"/>
      <c r="R22" s="18"/>
      <c r="S22" s="18"/>
      <c r="T22" s="18"/>
      <c r="U22" s="18">
        <v>-9.2200000000000006</v>
      </c>
      <c r="V22" s="18"/>
      <c r="W22" s="18"/>
      <c r="X22" s="18">
        <v>-0.16</v>
      </c>
      <c r="Y22" s="18"/>
    </row>
    <row r="23" spans="1:28" x14ac:dyDescent="0.25">
      <c r="A23" s="10" t="s">
        <v>34</v>
      </c>
      <c r="B23" s="10"/>
      <c r="C23" s="10"/>
      <c r="D23" s="10">
        <v>2040</v>
      </c>
      <c r="H23">
        <v>13.9</v>
      </c>
      <c r="K23">
        <v>4.7300000000000004</v>
      </c>
      <c r="L23">
        <v>-1</v>
      </c>
      <c r="V23" s="18"/>
      <c r="X23">
        <f>-0.01*4.73*25</f>
        <v>-1.1825000000000001</v>
      </c>
    </row>
    <row r="24" spans="1:28" x14ac:dyDescent="0.25">
      <c r="A24" s="24" t="s">
        <v>75</v>
      </c>
      <c r="B24" s="24" t="s">
        <v>5</v>
      </c>
      <c r="C24" s="25" t="s">
        <v>74</v>
      </c>
      <c r="D24" s="25">
        <v>2015</v>
      </c>
      <c r="E24">
        <f>0.0345*4</f>
        <v>0.13800000000000001</v>
      </c>
      <c r="V24" s="18"/>
      <c r="X24">
        <f t="shared" ref="X24:X27" si="0">-0.557-0.096*E24/0.0345-0.035*F24/0.0352-0.054*K24/0.0212-0.035*Y24/0.059</f>
        <v>-0.94100000000000006</v>
      </c>
      <c r="Z24">
        <v>1.6</v>
      </c>
      <c r="AB24">
        <v>-1</v>
      </c>
    </row>
    <row r="25" spans="1:28" x14ac:dyDescent="0.25">
      <c r="A25" s="24" t="s">
        <v>75</v>
      </c>
      <c r="B25" s="24" t="s">
        <v>89</v>
      </c>
      <c r="C25" s="25" t="s">
        <v>74</v>
      </c>
      <c r="D25" s="25">
        <v>2025</v>
      </c>
      <c r="E25">
        <f>0.0345*4*0.75</f>
        <v>0.10350000000000001</v>
      </c>
      <c r="F25">
        <f>0.0352*4*0.25</f>
        <v>3.5200000000000002E-2</v>
      </c>
      <c r="V25" s="18"/>
      <c r="X25">
        <f t="shared" si="0"/>
        <v>-0.88</v>
      </c>
      <c r="Z25">
        <v>1.6</v>
      </c>
      <c r="AB25">
        <v>-1</v>
      </c>
    </row>
    <row r="26" spans="1:28" x14ac:dyDescent="0.25">
      <c r="A26" s="24" t="s">
        <v>75</v>
      </c>
      <c r="B26" s="24" t="s">
        <v>90</v>
      </c>
      <c r="C26" s="25" t="s">
        <v>74</v>
      </c>
      <c r="D26" s="25">
        <v>2027</v>
      </c>
      <c r="E26">
        <f>0.0345*0.5</f>
        <v>1.7250000000000001E-2</v>
      </c>
      <c r="F26">
        <f>0.0352*4*0.5</f>
        <v>7.0400000000000004E-2</v>
      </c>
      <c r="V26" s="18"/>
      <c r="X26">
        <f t="shared" si="0"/>
        <v>-0.67500000000000004</v>
      </c>
      <c r="Z26">
        <v>1.6</v>
      </c>
      <c r="AB26">
        <v>-1</v>
      </c>
    </row>
    <row r="27" spans="1:28" x14ac:dyDescent="0.25">
      <c r="A27" s="24" t="s">
        <v>75</v>
      </c>
      <c r="B27" s="24" t="s">
        <v>91</v>
      </c>
      <c r="C27" s="25" t="s">
        <v>74</v>
      </c>
      <c r="D27" s="25">
        <v>2030</v>
      </c>
      <c r="E27">
        <f>0.0345*4*0.25</f>
        <v>3.4500000000000003E-2</v>
      </c>
      <c r="F27">
        <f>0.0352*4*0.75</f>
        <v>0.1056</v>
      </c>
      <c r="V27" s="18"/>
      <c r="X27">
        <f t="shared" si="0"/>
        <v>-0.75800000000000001</v>
      </c>
      <c r="Z27">
        <v>1.6</v>
      </c>
      <c r="AB27">
        <v>-1</v>
      </c>
    </row>
    <row r="28" spans="1:28" x14ac:dyDescent="0.25">
      <c r="A28" s="24" t="s">
        <v>75</v>
      </c>
      <c r="B28" s="24" t="s">
        <v>95</v>
      </c>
      <c r="C28" s="25" t="s">
        <v>74</v>
      </c>
      <c r="D28" s="25">
        <v>2015</v>
      </c>
      <c r="E28">
        <f>0.0345*4*0.75</f>
        <v>0.10350000000000001</v>
      </c>
      <c r="V28" s="18"/>
      <c r="X28">
        <f>-0.557-0.096*E28/0.0345-0.035*F28/0.0352-0.054*K28/0.0212-0.035*Y28/0.059</f>
        <v>-0.88</v>
      </c>
      <c r="Y28">
        <f>0.059*4*0.25</f>
        <v>5.8999999999999997E-2</v>
      </c>
      <c r="Z28">
        <v>1.6</v>
      </c>
      <c r="AB28">
        <v>-1</v>
      </c>
    </row>
    <row r="29" spans="1:28" x14ac:dyDescent="0.25">
      <c r="A29" s="24" t="s">
        <v>75</v>
      </c>
      <c r="B29" s="24" t="s">
        <v>96</v>
      </c>
      <c r="C29" s="25" t="s">
        <v>74</v>
      </c>
      <c r="D29" s="25">
        <v>2015</v>
      </c>
      <c r="E29">
        <f>0.0345*4*0.5</f>
        <v>6.9000000000000006E-2</v>
      </c>
      <c r="V29" s="18"/>
      <c r="X29">
        <f t="shared" ref="X29:X57" si="1">-0.557-0.096*E29/0.0345-0.035*F29/0.0352-0.054*K29/0.0212-0.035*Y29/0.059</f>
        <v>-0.81900000000000017</v>
      </c>
      <c r="Y29">
        <f>0.059*4*0.5</f>
        <v>0.11799999999999999</v>
      </c>
      <c r="Z29">
        <v>1.6</v>
      </c>
      <c r="AB29">
        <v>-1</v>
      </c>
    </row>
    <row r="30" spans="1:28" x14ac:dyDescent="0.25">
      <c r="A30" s="24" t="s">
        <v>75</v>
      </c>
      <c r="B30" s="24" t="s">
        <v>9</v>
      </c>
      <c r="C30" s="25" t="s">
        <v>74</v>
      </c>
      <c r="D30" s="25">
        <v>2020</v>
      </c>
      <c r="E30">
        <f>0.0345*4*0.25</f>
        <v>3.4500000000000003E-2</v>
      </c>
      <c r="K30">
        <f>0.0212*4</f>
        <v>8.48E-2</v>
      </c>
      <c r="V30" s="18"/>
      <c r="X30">
        <f t="shared" si="1"/>
        <v>-0.86899999999999999</v>
      </c>
      <c r="Z30">
        <v>1.6</v>
      </c>
      <c r="AB30">
        <v>-1</v>
      </c>
    </row>
    <row r="31" spans="1:28" x14ac:dyDescent="0.25">
      <c r="A31" s="24" t="s">
        <v>75</v>
      </c>
      <c r="B31" s="24" t="s">
        <v>11</v>
      </c>
      <c r="C31" s="25" t="s">
        <v>74</v>
      </c>
      <c r="D31" s="25">
        <v>2035</v>
      </c>
      <c r="L31">
        <f>0.00833*4</f>
        <v>3.3320000000000002E-2</v>
      </c>
      <c r="V31" s="18"/>
      <c r="X31">
        <f t="shared" ref="X31" si="2">-0.557-0.096*E31/0.0345-0.035*F31/0.0352-0.054*K31/0.0212-0.035*Y31/0.059</f>
        <v>-0.55700000000000005</v>
      </c>
      <c r="Z31">
        <v>1.6</v>
      </c>
      <c r="AB31">
        <v>-1</v>
      </c>
    </row>
    <row r="32" spans="1:28" x14ac:dyDescent="0.25">
      <c r="A32" s="24" t="s">
        <v>75</v>
      </c>
      <c r="B32" s="24" t="s">
        <v>5</v>
      </c>
      <c r="C32" s="25" t="s">
        <v>74</v>
      </c>
      <c r="D32" s="25">
        <v>2036</v>
      </c>
      <c r="V32" s="18"/>
      <c r="AB32">
        <v>0</v>
      </c>
    </row>
    <row r="33" spans="1:28" x14ac:dyDescent="0.25">
      <c r="A33" s="24" t="s">
        <v>75</v>
      </c>
      <c r="B33" s="24" t="s">
        <v>89</v>
      </c>
      <c r="C33" s="25" t="s">
        <v>74</v>
      </c>
      <c r="D33" s="25">
        <v>2036</v>
      </c>
      <c r="V33" s="18"/>
      <c r="AB33">
        <v>0</v>
      </c>
    </row>
    <row r="34" spans="1:28" x14ac:dyDescent="0.25">
      <c r="A34" s="24" t="s">
        <v>75</v>
      </c>
      <c r="B34" s="24" t="s">
        <v>90</v>
      </c>
      <c r="C34" s="25" t="s">
        <v>74</v>
      </c>
      <c r="D34" s="25">
        <v>2036</v>
      </c>
      <c r="V34" s="18"/>
      <c r="AB34">
        <v>0</v>
      </c>
    </row>
    <row r="35" spans="1:28" x14ac:dyDescent="0.25">
      <c r="A35" s="24" t="s">
        <v>75</v>
      </c>
      <c r="B35" s="24" t="s">
        <v>91</v>
      </c>
      <c r="C35" s="25" t="s">
        <v>74</v>
      </c>
      <c r="D35" s="25">
        <v>2036</v>
      </c>
      <c r="V35" s="18"/>
      <c r="AB35">
        <v>0</v>
      </c>
    </row>
    <row r="36" spans="1:28" x14ac:dyDescent="0.25">
      <c r="A36" s="24" t="s">
        <v>75</v>
      </c>
      <c r="B36" s="24" t="s">
        <v>95</v>
      </c>
      <c r="C36" s="25" t="s">
        <v>74</v>
      </c>
      <c r="D36" s="25">
        <v>2036</v>
      </c>
      <c r="V36" s="18"/>
      <c r="AB36">
        <v>0</v>
      </c>
    </row>
    <row r="37" spans="1:28" x14ac:dyDescent="0.25">
      <c r="A37" s="24" t="s">
        <v>75</v>
      </c>
      <c r="B37" s="24" t="s">
        <v>96</v>
      </c>
      <c r="C37" s="25" t="s">
        <v>74</v>
      </c>
      <c r="D37" s="25">
        <v>2036</v>
      </c>
      <c r="V37" s="18"/>
      <c r="AB37">
        <v>0</v>
      </c>
    </row>
    <row r="38" spans="1:28" x14ac:dyDescent="0.25">
      <c r="A38" s="24" t="s">
        <v>75</v>
      </c>
      <c r="B38" s="24" t="s">
        <v>9</v>
      </c>
      <c r="C38" s="25" t="s">
        <v>74</v>
      </c>
      <c r="D38" s="25">
        <v>2036</v>
      </c>
      <c r="V38" s="18"/>
      <c r="AB38">
        <v>0</v>
      </c>
    </row>
    <row r="39" spans="1:28" x14ac:dyDescent="0.25">
      <c r="A39" s="24" t="s">
        <v>75</v>
      </c>
      <c r="B39" s="24" t="s">
        <v>11</v>
      </c>
      <c r="C39" s="25" t="s">
        <v>74</v>
      </c>
      <c r="D39" s="25">
        <v>2036</v>
      </c>
      <c r="V39" s="18"/>
      <c r="AB39">
        <v>0</v>
      </c>
    </row>
    <row r="40" spans="1:28" x14ac:dyDescent="0.25">
      <c r="A40" s="24" t="s">
        <v>76</v>
      </c>
      <c r="B40" s="24" t="s">
        <v>5</v>
      </c>
      <c r="C40" s="25" t="s">
        <v>74</v>
      </c>
      <c r="D40" s="25">
        <v>2015</v>
      </c>
      <c r="E40">
        <f>0.0345*3.664</f>
        <v>0.12640800000000002</v>
      </c>
      <c r="V40" s="18"/>
      <c r="X40">
        <f t="shared" si="1"/>
        <v>-0.908744</v>
      </c>
      <c r="Z40">
        <v>1.6</v>
      </c>
      <c r="AB40">
        <v>-1</v>
      </c>
    </row>
    <row r="41" spans="1:28" x14ac:dyDescent="0.25">
      <c r="A41" s="24" t="s">
        <v>76</v>
      </c>
      <c r="B41" s="24" t="s">
        <v>89</v>
      </c>
      <c r="C41" s="25" t="s">
        <v>74</v>
      </c>
      <c r="D41" s="25">
        <v>2025</v>
      </c>
      <c r="E41">
        <f>0.0345*3.664*0.75</f>
        <v>9.4806000000000015E-2</v>
      </c>
      <c r="F41">
        <f>0.0352*3.664*0.25</f>
        <v>3.2243200000000007E-2</v>
      </c>
      <c r="V41" s="18"/>
      <c r="X41">
        <f t="shared" si="1"/>
        <v>-0.85286800000000007</v>
      </c>
      <c r="Z41">
        <v>1.6</v>
      </c>
      <c r="AB41">
        <v>-1</v>
      </c>
    </row>
    <row r="42" spans="1:28" x14ac:dyDescent="0.25">
      <c r="A42" s="24" t="s">
        <v>76</v>
      </c>
      <c r="B42" s="24" t="s">
        <v>90</v>
      </c>
      <c r="C42" s="25" t="s">
        <v>74</v>
      </c>
      <c r="D42" s="25">
        <v>2027</v>
      </c>
      <c r="E42">
        <f>0.0345*3.664*0.5</f>
        <v>6.320400000000001E-2</v>
      </c>
      <c r="F42">
        <f>0.0352*3.664*0.5</f>
        <v>6.4486400000000013E-2</v>
      </c>
      <c r="V42" s="18"/>
      <c r="X42">
        <f t="shared" si="1"/>
        <v>-0.79699200000000014</v>
      </c>
      <c r="Z42">
        <v>1.6</v>
      </c>
      <c r="AB42">
        <v>-1</v>
      </c>
    </row>
    <row r="43" spans="1:28" x14ac:dyDescent="0.25">
      <c r="A43" s="24" t="s">
        <v>76</v>
      </c>
      <c r="B43" s="24" t="s">
        <v>91</v>
      </c>
      <c r="C43" s="25" t="s">
        <v>74</v>
      </c>
      <c r="D43" s="25">
        <v>2030</v>
      </c>
      <c r="E43">
        <f>0.0345*3.664*0.25</f>
        <v>3.1602000000000005E-2</v>
      </c>
      <c r="F43">
        <f>0.0352*3.664*0.75</f>
        <v>9.6729600000000027E-2</v>
      </c>
      <c r="V43" s="18"/>
      <c r="X43">
        <f t="shared" si="1"/>
        <v>-0.74111600000000011</v>
      </c>
      <c r="Z43">
        <v>1.6</v>
      </c>
      <c r="AB43">
        <v>-1</v>
      </c>
    </row>
    <row r="44" spans="1:28" x14ac:dyDescent="0.25">
      <c r="A44" s="24" t="s">
        <v>76</v>
      </c>
      <c r="B44" s="24" t="s">
        <v>95</v>
      </c>
      <c r="C44" s="25" t="s">
        <v>74</v>
      </c>
      <c r="D44" s="25">
        <v>2015</v>
      </c>
      <c r="E44">
        <f>0.0345*3.664*0.75</f>
        <v>9.4806000000000015E-2</v>
      </c>
      <c r="V44" s="18"/>
      <c r="X44">
        <f>-0.557-0.096*E44/0.0345-0.035*F44/0.0352-0.054*K44/0.0212-0.035*Y44/0.059</f>
        <v>-0.85286800000000007</v>
      </c>
      <c r="Y44">
        <f>0.059*3.664*0.25</f>
        <v>5.4044000000000002E-2</v>
      </c>
      <c r="Z44">
        <v>1.6</v>
      </c>
      <c r="AB44">
        <v>-1</v>
      </c>
    </row>
    <row r="45" spans="1:28" x14ac:dyDescent="0.25">
      <c r="A45" s="24" t="s">
        <v>76</v>
      </c>
      <c r="B45" s="24" t="s">
        <v>96</v>
      </c>
      <c r="C45" s="25" t="s">
        <v>74</v>
      </c>
      <c r="D45" s="25">
        <v>2015</v>
      </c>
      <c r="E45">
        <f>0.0345*3.664*0.5</f>
        <v>6.320400000000001E-2</v>
      </c>
      <c r="V45" s="18"/>
      <c r="X45">
        <f t="shared" ref="X45" si="3">-0.557-0.096*E45/0.0345-0.035*F45/0.0352-0.054*K45/0.0212-0.035*Y45/0.059</f>
        <v>-0.79699200000000014</v>
      </c>
      <c r="Y45">
        <f>0.059*3.664*0.5</f>
        <v>0.108088</v>
      </c>
      <c r="Z45">
        <v>1.6</v>
      </c>
      <c r="AB45">
        <v>-1</v>
      </c>
    </row>
    <row r="46" spans="1:28" x14ac:dyDescent="0.25">
      <c r="A46" s="24" t="s">
        <v>76</v>
      </c>
      <c r="B46" s="24" t="s">
        <v>9</v>
      </c>
      <c r="C46" s="25" t="s">
        <v>74</v>
      </c>
      <c r="D46" s="25">
        <v>2020</v>
      </c>
      <c r="K46">
        <f>0.0212*3.664</f>
        <v>7.7676800000000004E-2</v>
      </c>
      <c r="V46" s="18"/>
      <c r="X46">
        <f t="shared" si="1"/>
        <v>-0.75485600000000008</v>
      </c>
      <c r="Z46">
        <v>1.6</v>
      </c>
      <c r="AB46">
        <v>-1</v>
      </c>
    </row>
    <row r="47" spans="1:28" x14ac:dyDescent="0.25">
      <c r="A47" s="24" t="s">
        <v>76</v>
      </c>
      <c r="B47" s="24" t="s">
        <v>11</v>
      </c>
      <c r="C47" s="25" t="s">
        <v>74</v>
      </c>
      <c r="D47" s="25">
        <v>2035</v>
      </c>
      <c r="L47">
        <f>0.00833*3.664</f>
        <v>3.0521120000000002E-2</v>
      </c>
      <c r="V47" s="18"/>
      <c r="X47">
        <f t="shared" si="1"/>
        <v>-0.55700000000000005</v>
      </c>
      <c r="Z47">
        <v>1.6</v>
      </c>
      <c r="AB47">
        <v>-1</v>
      </c>
    </row>
    <row r="48" spans="1:28" x14ac:dyDescent="0.25">
      <c r="A48" s="24" t="s">
        <v>77</v>
      </c>
      <c r="B48" s="24" t="s">
        <v>5</v>
      </c>
      <c r="C48" s="25" t="s">
        <v>74</v>
      </c>
      <c r="D48" s="25">
        <v>2015</v>
      </c>
      <c r="E48">
        <f>0.0345*3.541</f>
        <v>0.12216450000000001</v>
      </c>
      <c r="V48" s="18"/>
      <c r="X48">
        <f t="shared" si="1"/>
        <v>-0.89693600000000007</v>
      </c>
      <c r="Z48">
        <v>1.6</v>
      </c>
      <c r="AB48">
        <v>-1</v>
      </c>
    </row>
    <row r="49" spans="1:32" x14ac:dyDescent="0.25">
      <c r="A49" s="24" t="s">
        <v>77</v>
      </c>
      <c r="B49" s="24" t="s">
        <v>89</v>
      </c>
      <c r="C49" s="25" t="s">
        <v>74</v>
      </c>
      <c r="D49" s="25">
        <v>2025</v>
      </c>
      <c r="E49">
        <f>0.0345*3.541*0.75</f>
        <v>9.1623375000000007E-2</v>
      </c>
      <c r="F49">
        <f>0.0352*3.541*0.25</f>
        <v>3.1160800000000002E-2</v>
      </c>
      <c r="V49" s="18"/>
      <c r="X49">
        <f t="shared" si="1"/>
        <v>-0.84293574999999998</v>
      </c>
      <c r="Z49">
        <v>1.6</v>
      </c>
      <c r="AB49">
        <v>-1</v>
      </c>
    </row>
    <row r="50" spans="1:32" x14ac:dyDescent="0.25">
      <c r="A50" s="24" t="s">
        <v>77</v>
      </c>
      <c r="B50" s="24" t="s">
        <v>90</v>
      </c>
      <c r="C50" s="25" t="s">
        <v>74</v>
      </c>
      <c r="D50" s="25">
        <v>2027</v>
      </c>
      <c r="E50">
        <f>0.0345*3.541*0.5</f>
        <v>6.1082250000000005E-2</v>
      </c>
      <c r="F50">
        <f>0.0352*3.541*0.5</f>
        <v>6.2321600000000005E-2</v>
      </c>
      <c r="V50" s="18"/>
      <c r="X50">
        <f t="shared" si="1"/>
        <v>-0.78893550000000001</v>
      </c>
      <c r="Z50">
        <v>1.6</v>
      </c>
      <c r="AB50">
        <v>-1</v>
      </c>
    </row>
    <row r="51" spans="1:32" x14ac:dyDescent="0.25">
      <c r="A51" s="24" t="s">
        <v>77</v>
      </c>
      <c r="B51" s="24" t="s">
        <v>91</v>
      </c>
      <c r="C51" s="25" t="s">
        <v>74</v>
      </c>
      <c r="D51" s="25">
        <v>2030</v>
      </c>
      <c r="E51">
        <f>0.0345*3.541*0.25</f>
        <v>3.0541125000000002E-2</v>
      </c>
      <c r="F51">
        <f>0.0352*3.541*0.75</f>
        <v>9.3482400000000007E-2</v>
      </c>
      <c r="V51" s="18"/>
      <c r="X51">
        <f t="shared" si="1"/>
        <v>-0.73493525000000015</v>
      </c>
      <c r="Z51">
        <v>1.6</v>
      </c>
      <c r="AB51">
        <v>-1</v>
      </c>
    </row>
    <row r="52" spans="1:32" x14ac:dyDescent="0.25">
      <c r="A52" s="24" t="s">
        <v>77</v>
      </c>
      <c r="B52" s="24" t="s">
        <v>95</v>
      </c>
      <c r="C52" s="25" t="s">
        <v>74</v>
      </c>
      <c r="D52" s="25">
        <v>2015</v>
      </c>
      <c r="E52">
        <f>0.0345*3.541*0.75</f>
        <v>9.1623375000000007E-2</v>
      </c>
      <c r="V52" s="18"/>
      <c r="X52">
        <f>-0.557-0.096*E52/0.0345-0.035*F52/0.0352-0.054*K52/0.0212-0.035*Y52/0.059</f>
        <v>-0.84293574999999998</v>
      </c>
      <c r="Y52">
        <f>0.059*3.541*0.25</f>
        <v>5.2229749999999998E-2</v>
      </c>
      <c r="Z52">
        <v>1.6</v>
      </c>
      <c r="AB52">
        <v>-1</v>
      </c>
    </row>
    <row r="53" spans="1:32" x14ac:dyDescent="0.25">
      <c r="A53" s="24" t="s">
        <v>77</v>
      </c>
      <c r="B53" s="24" t="s">
        <v>96</v>
      </c>
      <c r="C53" s="25" t="s">
        <v>74</v>
      </c>
      <c r="D53" s="25">
        <v>2015</v>
      </c>
      <c r="E53">
        <f>0.0345*3.541*0.5</f>
        <v>6.1082250000000005E-2</v>
      </c>
      <c r="V53" s="18"/>
      <c r="X53">
        <f t="shared" ref="X53" si="4">-0.557-0.096*E53/0.0345-0.035*F53/0.0352-0.054*K53/0.0212-0.035*Y53/0.059</f>
        <v>-0.78893550000000001</v>
      </c>
      <c r="Y53">
        <f>0.059*3.541*0.5</f>
        <v>0.1044595</v>
      </c>
      <c r="Z53">
        <v>1.6</v>
      </c>
      <c r="AB53">
        <v>-1</v>
      </c>
    </row>
    <row r="54" spans="1:32" x14ac:dyDescent="0.25">
      <c r="A54" s="24" t="s">
        <v>77</v>
      </c>
      <c r="B54" s="24" t="s">
        <v>9</v>
      </c>
      <c r="C54" s="25" t="s">
        <v>74</v>
      </c>
      <c r="D54" s="25">
        <v>2020</v>
      </c>
      <c r="K54">
        <f>0.0212*3.541</f>
        <v>7.5069200000000003E-2</v>
      </c>
      <c r="V54" s="18"/>
      <c r="X54">
        <f t="shared" si="1"/>
        <v>-0.74821400000000005</v>
      </c>
      <c r="Z54">
        <v>1.6</v>
      </c>
      <c r="AB54">
        <v>-1</v>
      </c>
    </row>
    <row r="55" spans="1:32" x14ac:dyDescent="0.25">
      <c r="A55" s="24" t="s">
        <v>77</v>
      </c>
      <c r="B55" s="24" t="s">
        <v>11</v>
      </c>
      <c r="C55" s="25" t="s">
        <v>74</v>
      </c>
      <c r="D55" s="25">
        <v>2035</v>
      </c>
      <c r="L55">
        <f>0.00833*3.541</f>
        <v>2.949653E-2</v>
      </c>
      <c r="V55" s="18"/>
      <c r="X55">
        <f t="shared" si="1"/>
        <v>-0.55700000000000005</v>
      </c>
      <c r="Z55">
        <v>1.6</v>
      </c>
      <c r="AB55">
        <v>-1</v>
      </c>
    </row>
    <row r="56" spans="1:32" x14ac:dyDescent="0.25">
      <c r="A56" s="24" t="s">
        <v>87</v>
      </c>
      <c r="B56" s="24"/>
      <c r="C56" s="25" t="s">
        <v>74</v>
      </c>
      <c r="D56" s="25">
        <v>2035</v>
      </c>
      <c r="H56">
        <f>0.278*3.664</f>
        <v>1.0185920000000002</v>
      </c>
      <c r="V56" s="18"/>
      <c r="X56">
        <f t="shared" si="1"/>
        <v>-0.55700000000000005</v>
      </c>
      <c r="Z56">
        <v>1.6</v>
      </c>
      <c r="AB56">
        <v>-1</v>
      </c>
    </row>
    <row r="57" spans="1:32" x14ac:dyDescent="0.25">
      <c r="A57" s="24" t="s">
        <v>88</v>
      </c>
      <c r="B57" s="24"/>
      <c r="C57" s="25" t="s">
        <v>74</v>
      </c>
      <c r="D57" s="25">
        <v>2035</v>
      </c>
      <c r="H57">
        <f>0.278*3.541</f>
        <v>0.98439800000000011</v>
      </c>
      <c r="V57" s="18"/>
      <c r="X57">
        <f t="shared" si="1"/>
        <v>-0.55700000000000005</v>
      </c>
      <c r="Z57">
        <v>1.6</v>
      </c>
      <c r="AB57">
        <v>-1</v>
      </c>
    </row>
    <row r="58" spans="1:32" x14ac:dyDescent="0.25">
      <c r="A58" s="25" t="s">
        <v>78</v>
      </c>
      <c r="B58" s="25"/>
      <c r="C58" s="25" t="s">
        <v>74</v>
      </c>
      <c r="D58" s="25"/>
      <c r="H58">
        <v>4.4999999999999998E-2</v>
      </c>
      <c r="AB58">
        <v>0.95</v>
      </c>
      <c r="AC58">
        <v>-1</v>
      </c>
    </row>
    <row r="59" spans="1:32" x14ac:dyDescent="0.25">
      <c r="A59" s="25" t="s">
        <v>79</v>
      </c>
      <c r="B59" s="25"/>
      <c r="C59" s="25" t="s">
        <v>74</v>
      </c>
      <c r="D59" s="25"/>
      <c r="H59">
        <v>4.4999999999999998E-2</v>
      </c>
      <c r="AB59">
        <v>0.65</v>
      </c>
      <c r="AD59">
        <v>-1</v>
      </c>
    </row>
    <row r="60" spans="1:32" x14ac:dyDescent="0.25">
      <c r="A60" s="25" t="s">
        <v>80</v>
      </c>
      <c r="B60" s="25"/>
      <c r="C60" s="25" t="s">
        <v>74</v>
      </c>
      <c r="D60" s="25"/>
      <c r="H60">
        <v>4.4999999999999998E-2</v>
      </c>
      <c r="AB60">
        <v>0.5</v>
      </c>
      <c r="AE60">
        <v>-1</v>
      </c>
    </row>
    <row r="61" spans="1:32" x14ac:dyDescent="0.25">
      <c r="A61" s="25" t="s">
        <v>81</v>
      </c>
      <c r="B61" s="25"/>
      <c r="C61" s="25" t="s">
        <v>74</v>
      </c>
      <c r="D61" s="25"/>
      <c r="H61">
        <v>4.4999999999999998E-2</v>
      </c>
      <c r="Z61">
        <v>0.15</v>
      </c>
      <c r="AA61">
        <v>0.3</v>
      </c>
      <c r="AB61">
        <v>0.5</v>
      </c>
      <c r="AF61">
        <v>-1</v>
      </c>
    </row>
    <row r="62" spans="1:32" x14ac:dyDescent="0.25">
      <c r="A62" s="25" t="s">
        <v>82</v>
      </c>
      <c r="B62" s="24" t="s">
        <v>5</v>
      </c>
      <c r="C62" s="25" t="s">
        <v>74</v>
      </c>
      <c r="D62" s="25"/>
      <c r="E62">
        <v>8.8999999999999996E-2</v>
      </c>
      <c r="X62">
        <v>-0.249</v>
      </c>
      <c r="AA62">
        <v>-1</v>
      </c>
    </row>
    <row r="63" spans="1:32" x14ac:dyDescent="0.25">
      <c r="A63" s="25" t="s">
        <v>82</v>
      </c>
      <c r="B63" s="24" t="s">
        <v>6</v>
      </c>
      <c r="C63" s="25" t="s">
        <v>74</v>
      </c>
      <c r="D63" s="25"/>
      <c r="F63">
        <v>9.0999999999999998E-2</v>
      </c>
      <c r="X63">
        <v>-9.0999999999999998E-2</v>
      </c>
      <c r="AA63">
        <v>-1</v>
      </c>
    </row>
    <row r="64" spans="1:32" x14ac:dyDescent="0.25">
      <c r="A64" s="25" t="s">
        <v>82</v>
      </c>
      <c r="B64" s="24" t="s">
        <v>9</v>
      </c>
      <c r="C64" s="25" t="s">
        <v>74</v>
      </c>
      <c r="D64" s="25"/>
      <c r="H64">
        <v>0.72</v>
      </c>
      <c r="AA64">
        <v>-1</v>
      </c>
    </row>
    <row r="65" spans="1:27" x14ac:dyDescent="0.25">
      <c r="A65" s="25" t="s">
        <v>82</v>
      </c>
      <c r="B65" s="24" t="s">
        <v>11</v>
      </c>
      <c r="C65" s="25" t="s">
        <v>74</v>
      </c>
      <c r="D65" s="25"/>
      <c r="K65">
        <v>5.5E-2</v>
      </c>
      <c r="X65">
        <v>-0.14000000000000001</v>
      </c>
      <c r="AA65">
        <v>-1</v>
      </c>
    </row>
    <row r="66" spans="1:27" x14ac:dyDescent="0.25">
      <c r="A66" s="25" t="s">
        <v>82</v>
      </c>
      <c r="B66" s="24" t="s">
        <v>8</v>
      </c>
      <c r="C66" s="25" t="s">
        <v>74</v>
      </c>
      <c r="D66" s="25"/>
      <c r="L66">
        <v>2.1600000000000001E-2</v>
      </c>
      <c r="AA66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20"/>
  <sheetViews>
    <sheetView topLeftCell="A194" zoomScale="85" zoomScaleNormal="85" workbookViewId="0">
      <selection activeCell="L208" sqref="L208:L209"/>
    </sheetView>
  </sheetViews>
  <sheetFormatPr baseColWidth="10" defaultRowHeight="15" x14ac:dyDescent="0.25"/>
  <cols>
    <col min="1" max="2" width="13.42578125" customWidth="1"/>
    <col min="5" max="5" width="16.140625" bestFit="1" customWidth="1"/>
  </cols>
  <sheetData>
    <row r="1" spans="1:6" x14ac:dyDescent="0.25">
      <c r="A1" s="6" t="s">
        <v>0</v>
      </c>
      <c r="B1" s="6" t="s">
        <v>44</v>
      </c>
      <c r="C1" s="6" t="s">
        <v>4</v>
      </c>
      <c r="D1" s="6" t="s">
        <v>1</v>
      </c>
      <c r="E1" s="6" t="s">
        <v>2</v>
      </c>
      <c r="F1" s="6" t="s">
        <v>3</v>
      </c>
    </row>
    <row r="2" spans="1:6" x14ac:dyDescent="0.25">
      <c r="A2" t="s">
        <v>22</v>
      </c>
      <c r="E2" t="s">
        <v>13</v>
      </c>
      <c r="F2">
        <v>1</v>
      </c>
    </row>
    <row r="3" spans="1:6" x14ac:dyDescent="0.25">
      <c r="A3" t="s">
        <v>22</v>
      </c>
      <c r="B3" t="s">
        <v>65</v>
      </c>
      <c r="E3" t="s">
        <v>68</v>
      </c>
      <c r="F3">
        <v>1</v>
      </c>
    </row>
    <row r="4" spans="1:6" x14ac:dyDescent="0.25">
      <c r="A4" t="s">
        <v>55</v>
      </c>
      <c r="B4" t="s">
        <v>65</v>
      </c>
      <c r="E4" t="s">
        <v>68</v>
      </c>
      <c r="F4">
        <v>1</v>
      </c>
    </row>
    <row r="5" spans="1:6" x14ac:dyDescent="0.25">
      <c r="A5" t="s">
        <v>20</v>
      </c>
      <c r="B5" t="s">
        <v>65</v>
      </c>
      <c r="E5" t="s">
        <v>68</v>
      </c>
      <c r="F5">
        <v>1</v>
      </c>
    </row>
    <row r="6" spans="1:6" x14ac:dyDescent="0.25">
      <c r="A6" t="s">
        <v>11</v>
      </c>
      <c r="B6" t="s">
        <v>65</v>
      </c>
      <c r="C6" t="s">
        <v>24</v>
      </c>
      <c r="E6" t="s">
        <v>68</v>
      </c>
      <c r="F6">
        <v>1</v>
      </c>
    </row>
    <row r="7" spans="1:6" x14ac:dyDescent="0.25">
      <c r="A7" t="s">
        <v>11</v>
      </c>
      <c r="B7" t="s">
        <v>65</v>
      </c>
      <c r="E7" t="s">
        <v>13</v>
      </c>
      <c r="F7">
        <v>1</v>
      </c>
    </row>
    <row r="8" spans="1:6" x14ac:dyDescent="0.25">
      <c r="A8" t="s">
        <v>71</v>
      </c>
      <c r="B8" t="s">
        <v>74</v>
      </c>
      <c r="E8" t="s">
        <v>13</v>
      </c>
      <c r="F8">
        <v>1</v>
      </c>
    </row>
    <row r="9" spans="1:6" x14ac:dyDescent="0.25">
      <c r="A9" t="s">
        <v>72</v>
      </c>
      <c r="B9" t="s">
        <v>74</v>
      </c>
      <c r="E9" t="s">
        <v>13</v>
      </c>
      <c r="F9">
        <v>1</v>
      </c>
    </row>
    <row r="10" spans="1:6" x14ac:dyDescent="0.25">
      <c r="A10" t="s">
        <v>86</v>
      </c>
      <c r="B10" t="s">
        <v>74</v>
      </c>
      <c r="E10" t="s">
        <v>13</v>
      </c>
      <c r="F10">
        <v>1</v>
      </c>
    </row>
    <row r="11" spans="1:6" x14ac:dyDescent="0.25">
      <c r="A11" t="s">
        <v>73</v>
      </c>
      <c r="B11" t="s">
        <v>74</v>
      </c>
      <c r="E11" t="s">
        <v>13</v>
      </c>
      <c r="F11">
        <v>1</v>
      </c>
    </row>
    <row r="12" spans="1:6" x14ac:dyDescent="0.25">
      <c r="A12" t="s">
        <v>85</v>
      </c>
      <c r="B12" t="s">
        <v>74</v>
      </c>
      <c r="E12" t="s">
        <v>13</v>
      </c>
      <c r="F12">
        <v>1</v>
      </c>
    </row>
    <row r="13" spans="1:6" x14ac:dyDescent="0.25">
      <c r="A13" t="s">
        <v>85</v>
      </c>
      <c r="B13" t="s">
        <v>74</v>
      </c>
      <c r="E13" t="s">
        <v>68</v>
      </c>
      <c r="F13">
        <v>1</v>
      </c>
    </row>
    <row r="14" spans="1:6" x14ac:dyDescent="0.25">
      <c r="A14" t="s">
        <v>84</v>
      </c>
      <c r="B14" t="s">
        <v>74</v>
      </c>
      <c r="E14" t="s">
        <v>68</v>
      </c>
      <c r="F14">
        <v>1</v>
      </c>
    </row>
    <row r="15" spans="1:6" x14ac:dyDescent="0.25">
      <c r="A15" t="s">
        <v>84</v>
      </c>
      <c r="B15" t="s">
        <v>74</v>
      </c>
      <c r="E15" t="s">
        <v>13</v>
      </c>
      <c r="F15">
        <v>0</v>
      </c>
    </row>
    <row r="16" spans="1:6" x14ac:dyDescent="0.25">
      <c r="A16" t="s">
        <v>71</v>
      </c>
      <c r="B16" t="s">
        <v>74</v>
      </c>
      <c r="C16" t="s">
        <v>24</v>
      </c>
      <c r="D16">
        <v>2015</v>
      </c>
      <c r="E16" t="s">
        <v>36</v>
      </c>
      <c r="F16">
        <f>1000000*[1]France!$C$38</f>
        <v>3680000</v>
      </c>
    </row>
    <row r="17" spans="1:6" x14ac:dyDescent="0.25">
      <c r="A17" t="s">
        <v>72</v>
      </c>
      <c r="B17" t="s">
        <v>74</v>
      </c>
      <c r="C17" t="s">
        <v>24</v>
      </c>
      <c r="D17">
        <v>2015</v>
      </c>
      <c r="E17" t="s">
        <v>36</v>
      </c>
      <c r="F17">
        <f>1000000*[1]France!$C$39</f>
        <v>9040000</v>
      </c>
    </row>
    <row r="18" spans="1:6" x14ac:dyDescent="0.25">
      <c r="A18" t="s">
        <v>86</v>
      </c>
      <c r="B18" t="s">
        <v>74</v>
      </c>
      <c r="C18" t="s">
        <v>24</v>
      </c>
      <c r="D18">
        <v>2015</v>
      </c>
      <c r="E18" t="s">
        <v>36</v>
      </c>
      <c r="F18">
        <f>1000000*[1]France!$C$40</f>
        <v>3280000.0000000009</v>
      </c>
    </row>
    <row r="19" spans="1:6" x14ac:dyDescent="0.25">
      <c r="A19" t="s">
        <v>73</v>
      </c>
      <c r="B19" t="s">
        <v>74</v>
      </c>
      <c r="C19" t="s">
        <v>24</v>
      </c>
      <c r="D19">
        <v>2015</v>
      </c>
      <c r="E19" t="s">
        <v>36</v>
      </c>
      <c r="F19">
        <f>1000000*[1]France!$C$41</f>
        <v>0</v>
      </c>
    </row>
    <row r="20" spans="1:6" x14ac:dyDescent="0.25">
      <c r="A20" t="s">
        <v>71</v>
      </c>
      <c r="B20" t="s">
        <v>74</v>
      </c>
      <c r="C20" t="s">
        <v>24</v>
      </c>
      <c r="D20">
        <v>2020</v>
      </c>
      <c r="E20" t="s">
        <v>36</v>
      </c>
      <c r="F20">
        <f>1000000*[1]France!$D$38</f>
        <v>3680000</v>
      </c>
    </row>
    <row r="21" spans="1:6" x14ac:dyDescent="0.25">
      <c r="A21" t="s">
        <v>72</v>
      </c>
      <c r="B21" t="s">
        <v>74</v>
      </c>
      <c r="C21" t="s">
        <v>24</v>
      </c>
      <c r="D21">
        <v>2020</v>
      </c>
      <c r="E21" t="s">
        <v>36</v>
      </c>
      <c r="F21">
        <f>1000000*[1]France!$D$39</f>
        <v>9040000</v>
      </c>
    </row>
    <row r="22" spans="1:6" x14ac:dyDescent="0.25">
      <c r="A22" t="s">
        <v>86</v>
      </c>
      <c r="B22" t="s">
        <v>74</v>
      </c>
      <c r="C22" t="s">
        <v>24</v>
      </c>
      <c r="D22">
        <v>2020</v>
      </c>
      <c r="E22" t="s">
        <v>36</v>
      </c>
      <c r="F22">
        <f>[1]France!$D$40*1000000</f>
        <v>3280000.0000000009</v>
      </c>
    </row>
    <row r="23" spans="1:6" x14ac:dyDescent="0.25">
      <c r="A23" t="s">
        <v>73</v>
      </c>
      <c r="B23" t="s">
        <v>74</v>
      </c>
      <c r="C23" t="s">
        <v>24</v>
      </c>
      <c r="D23">
        <v>2020</v>
      </c>
      <c r="E23" t="s">
        <v>36</v>
      </c>
      <c r="F23">
        <f>[1]France!$D$41*1000000</f>
        <v>0</v>
      </c>
    </row>
    <row r="24" spans="1:6" x14ac:dyDescent="0.25">
      <c r="A24" t="s">
        <v>71</v>
      </c>
      <c r="B24" t="s">
        <v>74</v>
      </c>
      <c r="C24" t="s">
        <v>24</v>
      </c>
      <c r="D24">
        <v>2030</v>
      </c>
      <c r="E24" t="s">
        <v>36</v>
      </c>
      <c r="F24">
        <f>[1]France!$E$38*1000000</f>
        <v>2000000</v>
      </c>
    </row>
    <row r="25" spans="1:6" x14ac:dyDescent="0.25">
      <c r="A25" t="s">
        <v>72</v>
      </c>
      <c r="B25" t="s">
        <v>74</v>
      </c>
      <c r="C25" t="s">
        <v>24</v>
      </c>
      <c r="D25">
        <v>2030</v>
      </c>
      <c r="E25" t="s">
        <v>36</v>
      </c>
      <c r="F25">
        <f>[1]France!$E$39*1000000</f>
        <v>4800000</v>
      </c>
    </row>
    <row r="26" spans="1:6" x14ac:dyDescent="0.25">
      <c r="A26" t="s">
        <v>86</v>
      </c>
      <c r="B26" t="s">
        <v>74</v>
      </c>
      <c r="C26" t="s">
        <v>24</v>
      </c>
      <c r="D26">
        <v>2030</v>
      </c>
      <c r="E26" t="s">
        <v>36</v>
      </c>
      <c r="F26">
        <f>[1]France!$E$40*1000000</f>
        <v>5199999.9999999991</v>
      </c>
    </row>
    <row r="27" spans="1:6" x14ac:dyDescent="0.25">
      <c r="A27" t="s">
        <v>73</v>
      </c>
      <c r="B27" t="s">
        <v>74</v>
      </c>
      <c r="C27" t="s">
        <v>24</v>
      </c>
      <c r="D27">
        <v>2030</v>
      </c>
      <c r="E27" t="s">
        <v>36</v>
      </c>
      <c r="F27">
        <f>[1]France!$E$41*1000000</f>
        <v>4000000</v>
      </c>
    </row>
    <row r="28" spans="1:6" x14ac:dyDescent="0.25">
      <c r="A28" t="s">
        <v>71</v>
      </c>
      <c r="B28" t="s">
        <v>74</v>
      </c>
      <c r="C28" t="s">
        <v>24</v>
      </c>
      <c r="D28">
        <v>2040</v>
      </c>
      <c r="E28" t="s">
        <v>36</v>
      </c>
      <c r="F28">
        <f>[1]France!$F$38*1000000</f>
        <v>1525000</v>
      </c>
    </row>
    <row r="29" spans="1:6" x14ac:dyDescent="0.25">
      <c r="A29" t="s">
        <v>72</v>
      </c>
      <c r="B29" t="s">
        <v>74</v>
      </c>
      <c r="C29" t="s">
        <v>24</v>
      </c>
      <c r="D29">
        <v>2040</v>
      </c>
      <c r="E29" t="s">
        <v>36</v>
      </c>
      <c r="F29">
        <f>[1]France!$F$39*1000000</f>
        <v>3450000</v>
      </c>
    </row>
    <row r="30" spans="1:6" x14ac:dyDescent="0.25">
      <c r="A30" t="s">
        <v>86</v>
      </c>
      <c r="B30" t="s">
        <v>74</v>
      </c>
      <c r="C30" t="s">
        <v>24</v>
      </c>
      <c r="D30">
        <v>2040</v>
      </c>
      <c r="E30" t="s">
        <v>36</v>
      </c>
      <c r="F30">
        <f>[1]France!$F$40*1000000</f>
        <v>5225000</v>
      </c>
    </row>
    <row r="31" spans="1:6" x14ac:dyDescent="0.25">
      <c r="A31" t="s">
        <v>73</v>
      </c>
      <c r="B31" t="s">
        <v>74</v>
      </c>
      <c r="C31" t="s">
        <v>24</v>
      </c>
      <c r="D31">
        <v>2040</v>
      </c>
      <c r="E31" t="s">
        <v>36</v>
      </c>
      <c r="F31">
        <f>[1]France!$F$41*1000000</f>
        <v>4800000.0000000009</v>
      </c>
    </row>
    <row r="32" spans="1:6" x14ac:dyDescent="0.25">
      <c r="A32" t="s">
        <v>71</v>
      </c>
      <c r="B32" t="s">
        <v>74</v>
      </c>
      <c r="C32" t="s">
        <v>24</v>
      </c>
      <c r="D32">
        <v>2050</v>
      </c>
      <c r="E32" t="s">
        <v>36</v>
      </c>
      <c r="F32">
        <f>[1]France!$G$38*1000000</f>
        <v>1050000</v>
      </c>
    </row>
    <row r="33" spans="1:6" x14ac:dyDescent="0.25">
      <c r="A33" t="s">
        <v>72</v>
      </c>
      <c r="B33" t="s">
        <v>74</v>
      </c>
      <c r="C33" t="s">
        <v>24</v>
      </c>
      <c r="D33">
        <v>2050</v>
      </c>
      <c r="E33" t="s">
        <v>36</v>
      </c>
      <c r="F33">
        <f>[1]France!$G$39*1000000</f>
        <v>2100000</v>
      </c>
    </row>
    <row r="34" spans="1:6" x14ac:dyDescent="0.25">
      <c r="A34" t="s">
        <v>86</v>
      </c>
      <c r="B34" t="s">
        <v>74</v>
      </c>
      <c r="C34" t="s">
        <v>24</v>
      </c>
      <c r="D34">
        <v>2050</v>
      </c>
      <c r="E34" t="s">
        <v>36</v>
      </c>
      <c r="F34">
        <f>[1]France!$G$40*1000000</f>
        <v>5249999.9999999991</v>
      </c>
    </row>
    <row r="35" spans="1:6" x14ac:dyDescent="0.25">
      <c r="A35" t="s">
        <v>73</v>
      </c>
      <c r="B35" t="s">
        <v>74</v>
      </c>
      <c r="C35" t="s">
        <v>24</v>
      </c>
      <c r="D35">
        <v>2050</v>
      </c>
      <c r="E35" t="s">
        <v>36</v>
      </c>
      <c r="F35">
        <f>[1]France!$G$41*1000000</f>
        <v>5600000.0000000009</v>
      </c>
    </row>
    <row r="36" spans="1:6" x14ac:dyDescent="0.25">
      <c r="A36" t="s">
        <v>71</v>
      </c>
      <c r="B36" t="s">
        <v>74</v>
      </c>
      <c r="C36" t="s">
        <v>25</v>
      </c>
      <c r="D36">
        <v>2015</v>
      </c>
      <c r="E36" t="s">
        <v>36</v>
      </c>
      <c r="F36">
        <f>[1]Germany!$C$38*1000000</f>
        <v>9900000</v>
      </c>
    </row>
    <row r="37" spans="1:6" x14ac:dyDescent="0.25">
      <c r="A37" t="s">
        <v>72</v>
      </c>
      <c r="B37" t="s">
        <v>74</v>
      </c>
      <c r="C37" t="s">
        <v>25</v>
      </c>
      <c r="D37">
        <v>2015</v>
      </c>
      <c r="E37" t="s">
        <v>36</v>
      </c>
      <c r="F37">
        <f>[1]Germany!$C$39*1000000</f>
        <v>18150000.000000004</v>
      </c>
    </row>
    <row r="38" spans="1:6" x14ac:dyDescent="0.25">
      <c r="A38" t="s">
        <v>86</v>
      </c>
      <c r="B38" t="s">
        <v>74</v>
      </c>
      <c r="C38" t="s">
        <v>25</v>
      </c>
      <c r="D38">
        <v>2015</v>
      </c>
      <c r="E38" t="s">
        <v>36</v>
      </c>
      <c r="F38">
        <f>[1]Germany!$C$40*1000000</f>
        <v>4950000</v>
      </c>
    </row>
    <row r="39" spans="1:6" x14ac:dyDescent="0.25">
      <c r="A39" t="s">
        <v>73</v>
      </c>
      <c r="B39" t="s">
        <v>74</v>
      </c>
      <c r="C39" t="s">
        <v>25</v>
      </c>
      <c r="D39">
        <v>2015</v>
      </c>
      <c r="E39" t="s">
        <v>36</v>
      </c>
      <c r="F39">
        <f>[1]Germany!$C$41*1000000</f>
        <v>0</v>
      </c>
    </row>
    <row r="40" spans="1:6" x14ac:dyDescent="0.25">
      <c r="A40" t="s">
        <v>71</v>
      </c>
      <c r="B40" t="s">
        <v>74</v>
      </c>
      <c r="C40" t="s">
        <v>25</v>
      </c>
      <c r="D40">
        <v>2020</v>
      </c>
      <c r="E40" t="s">
        <v>36</v>
      </c>
      <c r="F40">
        <f>[1]Germany!$D$38*1000000</f>
        <v>9900000</v>
      </c>
    </row>
    <row r="41" spans="1:6" x14ac:dyDescent="0.25">
      <c r="A41" t="s">
        <v>72</v>
      </c>
      <c r="B41" t="s">
        <v>74</v>
      </c>
      <c r="C41" t="s">
        <v>25</v>
      </c>
      <c r="D41">
        <v>2020</v>
      </c>
      <c r="E41" t="s">
        <v>36</v>
      </c>
      <c r="F41">
        <f>[1]Germany!$D$39*1000000</f>
        <v>18150000.000000004</v>
      </c>
    </row>
    <row r="42" spans="1:6" x14ac:dyDescent="0.25">
      <c r="A42" t="s">
        <v>86</v>
      </c>
      <c r="B42" t="s">
        <v>74</v>
      </c>
      <c r="C42" t="s">
        <v>25</v>
      </c>
      <c r="D42">
        <v>2020</v>
      </c>
      <c r="E42" t="s">
        <v>36</v>
      </c>
      <c r="F42">
        <f>[1]Germany!$D$40*1000000</f>
        <v>4950000</v>
      </c>
    </row>
    <row r="43" spans="1:6" x14ac:dyDescent="0.25">
      <c r="A43" t="s">
        <v>73</v>
      </c>
      <c r="B43" t="s">
        <v>74</v>
      </c>
      <c r="C43" t="s">
        <v>25</v>
      </c>
      <c r="D43">
        <v>2020</v>
      </c>
      <c r="E43" t="s">
        <v>36</v>
      </c>
      <c r="F43">
        <f>[1]Germany!$D$41*1000000</f>
        <v>0</v>
      </c>
    </row>
    <row r="44" spans="1:6" x14ac:dyDescent="0.25">
      <c r="A44" t="s">
        <v>71</v>
      </c>
      <c r="B44" t="s">
        <v>74</v>
      </c>
      <c r="C44" t="s">
        <v>25</v>
      </c>
      <c r="D44">
        <v>2030</v>
      </c>
      <c r="E44" t="s">
        <v>36</v>
      </c>
      <c r="F44">
        <f>[1]Germany!$E$38*1000000</f>
        <v>4125000.0000000009</v>
      </c>
    </row>
    <row r="45" spans="1:6" x14ac:dyDescent="0.25">
      <c r="A45" t="s">
        <v>72</v>
      </c>
      <c r="B45" t="s">
        <v>74</v>
      </c>
      <c r="C45" t="s">
        <v>25</v>
      </c>
      <c r="D45">
        <v>2030</v>
      </c>
      <c r="E45" t="s">
        <v>36</v>
      </c>
      <c r="F45">
        <f>[1]Germany!$E$39*1000000</f>
        <v>9900000.0000000019</v>
      </c>
    </row>
    <row r="46" spans="1:6" x14ac:dyDescent="0.25">
      <c r="A46" t="s">
        <v>86</v>
      </c>
      <c r="B46" t="s">
        <v>74</v>
      </c>
      <c r="C46" t="s">
        <v>25</v>
      </c>
      <c r="D46">
        <v>2030</v>
      </c>
      <c r="E46" t="s">
        <v>36</v>
      </c>
      <c r="F46">
        <f>[1]Germany!$E$40*1000000</f>
        <v>10725000.000000004</v>
      </c>
    </row>
    <row r="47" spans="1:6" x14ac:dyDescent="0.25">
      <c r="A47" t="s">
        <v>73</v>
      </c>
      <c r="B47" t="s">
        <v>74</v>
      </c>
      <c r="C47" t="s">
        <v>25</v>
      </c>
      <c r="D47">
        <v>2030</v>
      </c>
      <c r="E47" t="s">
        <v>36</v>
      </c>
      <c r="F47">
        <f>[1]Germany!$E$41*1000000</f>
        <v>8250000.0000000019</v>
      </c>
    </row>
    <row r="48" spans="1:6" x14ac:dyDescent="0.25">
      <c r="A48" t="s">
        <v>71</v>
      </c>
      <c r="B48" t="s">
        <v>74</v>
      </c>
      <c r="C48" t="s">
        <v>25</v>
      </c>
      <c r="D48">
        <v>2040</v>
      </c>
      <c r="E48" t="s">
        <v>36</v>
      </c>
      <c r="F48">
        <f>[1]Germany!$F$38*1000000</f>
        <v>3145312.5000000005</v>
      </c>
    </row>
    <row r="49" spans="1:6" x14ac:dyDescent="0.25">
      <c r="A49" t="s">
        <v>72</v>
      </c>
      <c r="B49" t="s">
        <v>74</v>
      </c>
      <c r="C49" t="s">
        <v>25</v>
      </c>
      <c r="D49">
        <v>2040</v>
      </c>
      <c r="E49" t="s">
        <v>36</v>
      </c>
      <c r="F49">
        <f>[1]Germany!$F$39*1000000</f>
        <v>7115625.0000000019</v>
      </c>
    </row>
    <row r="50" spans="1:6" x14ac:dyDescent="0.25">
      <c r="A50" t="s">
        <v>86</v>
      </c>
      <c r="B50" t="s">
        <v>74</v>
      </c>
      <c r="C50" t="s">
        <v>25</v>
      </c>
      <c r="D50">
        <v>2040</v>
      </c>
      <c r="E50" t="s">
        <v>36</v>
      </c>
      <c r="F50">
        <f>[1]Germany!$F$40*1000000</f>
        <v>10776562.500000004</v>
      </c>
    </row>
    <row r="51" spans="1:6" x14ac:dyDescent="0.25">
      <c r="A51" t="s">
        <v>73</v>
      </c>
      <c r="B51" t="s">
        <v>74</v>
      </c>
      <c r="C51" t="s">
        <v>25</v>
      </c>
      <c r="D51">
        <v>2040</v>
      </c>
      <c r="E51" t="s">
        <v>36</v>
      </c>
      <c r="F51">
        <f>[1]Germany!$F$41*1000000</f>
        <v>9900000.0000000019</v>
      </c>
    </row>
    <row r="52" spans="1:6" x14ac:dyDescent="0.25">
      <c r="A52" t="s">
        <v>71</v>
      </c>
      <c r="B52" t="s">
        <v>74</v>
      </c>
      <c r="C52" t="s">
        <v>25</v>
      </c>
      <c r="D52">
        <v>2050</v>
      </c>
      <c r="E52" t="s">
        <v>36</v>
      </c>
      <c r="F52">
        <f>[1]Germany!$G$38*1000000</f>
        <v>2165625.0000000005</v>
      </c>
    </row>
    <row r="53" spans="1:6" x14ac:dyDescent="0.25">
      <c r="A53" t="s">
        <v>72</v>
      </c>
      <c r="B53" t="s">
        <v>74</v>
      </c>
      <c r="C53" t="s">
        <v>25</v>
      </c>
      <c r="D53">
        <v>2050</v>
      </c>
      <c r="E53" t="s">
        <v>36</v>
      </c>
      <c r="F53">
        <f>[1]Germany!$G$39*1000000</f>
        <v>4331250.0000000009</v>
      </c>
    </row>
    <row r="54" spans="1:6" x14ac:dyDescent="0.25">
      <c r="A54" t="s">
        <v>86</v>
      </c>
      <c r="B54" t="s">
        <v>74</v>
      </c>
      <c r="C54" t="s">
        <v>25</v>
      </c>
      <c r="D54">
        <v>2050</v>
      </c>
      <c r="E54" t="s">
        <v>36</v>
      </c>
      <c r="F54">
        <f>[1]Germany!$G$40*1000000</f>
        <v>10828125.000000004</v>
      </c>
    </row>
    <row r="55" spans="1:6" x14ac:dyDescent="0.25">
      <c r="A55" t="s">
        <v>73</v>
      </c>
      <c r="B55" t="s">
        <v>74</v>
      </c>
      <c r="C55" t="s">
        <v>25</v>
      </c>
      <c r="D55">
        <v>2050</v>
      </c>
      <c r="E55" t="s">
        <v>36</v>
      </c>
      <c r="F55">
        <f>[1]Germany!$G$41*1000000</f>
        <v>11550000.000000004</v>
      </c>
    </row>
    <row r="56" spans="1:6" x14ac:dyDescent="0.25">
      <c r="A56" t="s">
        <v>22</v>
      </c>
      <c r="E56" t="s">
        <v>13</v>
      </c>
      <c r="F56">
        <v>1</v>
      </c>
    </row>
    <row r="57" spans="1:6" x14ac:dyDescent="0.25">
      <c r="A57" t="s">
        <v>22</v>
      </c>
      <c r="E57" t="s">
        <v>68</v>
      </c>
      <c r="F57">
        <v>1</v>
      </c>
    </row>
    <row r="58" spans="1:6" x14ac:dyDescent="0.25">
      <c r="A58" t="s">
        <v>20</v>
      </c>
      <c r="B58" t="s">
        <v>99</v>
      </c>
      <c r="E58" t="s">
        <v>68</v>
      </c>
      <c r="F58">
        <v>1</v>
      </c>
    </row>
    <row r="59" spans="1:6" x14ac:dyDescent="0.25">
      <c r="A59" t="s">
        <v>20</v>
      </c>
      <c r="B59" t="s">
        <v>99</v>
      </c>
      <c r="E59" t="s">
        <v>13</v>
      </c>
      <c r="F59">
        <v>0</v>
      </c>
    </row>
    <row r="60" spans="1:6" x14ac:dyDescent="0.25">
      <c r="A60" t="s">
        <v>54</v>
      </c>
      <c r="B60" t="s">
        <v>99</v>
      </c>
      <c r="E60" t="s">
        <v>13</v>
      </c>
      <c r="F60">
        <v>1</v>
      </c>
    </row>
    <row r="61" spans="1:6" x14ac:dyDescent="0.25">
      <c r="A61" t="s">
        <v>26</v>
      </c>
      <c r="B61" t="s">
        <v>99</v>
      </c>
      <c r="E61" t="s">
        <v>13</v>
      </c>
      <c r="F61">
        <v>1</v>
      </c>
    </row>
    <row r="62" spans="1:6" x14ac:dyDescent="0.25">
      <c r="A62" t="s">
        <v>53</v>
      </c>
      <c r="B62" t="s">
        <v>99</v>
      </c>
      <c r="E62" t="s">
        <v>13</v>
      </c>
      <c r="F62">
        <v>1</v>
      </c>
    </row>
    <row r="63" spans="1:6" x14ac:dyDescent="0.25">
      <c r="A63" t="s">
        <v>57</v>
      </c>
      <c r="B63" t="s">
        <v>99</v>
      </c>
      <c r="E63" t="s">
        <v>13</v>
      </c>
      <c r="F63">
        <v>0</v>
      </c>
    </row>
    <row r="64" spans="1:6" x14ac:dyDescent="0.25">
      <c r="A64" t="s">
        <v>57</v>
      </c>
      <c r="B64" t="s">
        <v>99</v>
      </c>
      <c r="E64" t="s">
        <v>68</v>
      </c>
      <c r="F64">
        <v>1</v>
      </c>
    </row>
    <row r="65" spans="1:6" x14ac:dyDescent="0.25">
      <c r="A65" t="s">
        <v>11</v>
      </c>
      <c r="B65" t="s">
        <v>99</v>
      </c>
      <c r="E65" t="s">
        <v>13</v>
      </c>
      <c r="F65">
        <v>1</v>
      </c>
    </row>
    <row r="66" spans="1:6" x14ac:dyDescent="0.25">
      <c r="A66" t="s">
        <v>6</v>
      </c>
      <c r="B66" t="s">
        <v>65</v>
      </c>
      <c r="C66" t="s">
        <v>24</v>
      </c>
      <c r="D66">
        <v>2015</v>
      </c>
      <c r="E66" t="s">
        <v>97</v>
      </c>
      <c r="F66" s="11">
        <f>[1]Belgium!$C$6</f>
        <v>1381495.5640050694</v>
      </c>
    </row>
    <row r="67" spans="1:6" x14ac:dyDescent="0.25">
      <c r="A67" t="s">
        <v>6</v>
      </c>
      <c r="B67" t="s">
        <v>65</v>
      </c>
      <c r="C67" t="s">
        <v>24</v>
      </c>
      <c r="D67">
        <v>2020</v>
      </c>
      <c r="E67" t="s">
        <v>97</v>
      </c>
      <c r="F67" s="11">
        <f>[1]Belgium!$D$6</f>
        <v>1381495.5640050694</v>
      </c>
    </row>
    <row r="68" spans="1:6" x14ac:dyDescent="0.25">
      <c r="A68" t="s">
        <v>6</v>
      </c>
      <c r="B68" t="s">
        <v>65</v>
      </c>
      <c r="C68" t="s">
        <v>24</v>
      </c>
      <c r="D68">
        <v>2030</v>
      </c>
      <c r="E68" t="s">
        <v>97</v>
      </c>
      <c r="F68" s="11">
        <f>[1]Belgium!$E$6</f>
        <v>1381495.5640050694</v>
      </c>
    </row>
    <row r="69" spans="1:6" x14ac:dyDescent="0.25">
      <c r="A69" t="s">
        <v>6</v>
      </c>
      <c r="B69" t="s">
        <v>65</v>
      </c>
      <c r="C69" t="s">
        <v>24</v>
      </c>
      <c r="D69">
        <v>2040</v>
      </c>
      <c r="E69" t="s">
        <v>97</v>
      </c>
      <c r="F69" s="11">
        <f>[1]Belgium!$F$6</f>
        <v>1381495.5640050694</v>
      </c>
    </row>
    <row r="70" spans="1:6" x14ac:dyDescent="0.25">
      <c r="A70" t="s">
        <v>6</v>
      </c>
      <c r="B70" t="s">
        <v>65</v>
      </c>
      <c r="C70" t="s">
        <v>24</v>
      </c>
      <c r="D70">
        <v>2050</v>
      </c>
      <c r="E70" t="s">
        <v>97</v>
      </c>
      <c r="F70" s="11">
        <f>[1]Belgium!$G$6</f>
        <v>1381495.5640050694</v>
      </c>
    </row>
    <row r="71" spans="1:6" x14ac:dyDescent="0.25">
      <c r="A71" t="s">
        <v>6</v>
      </c>
      <c r="B71" t="s">
        <v>65</v>
      </c>
      <c r="C71" t="s">
        <v>25</v>
      </c>
      <c r="D71">
        <v>2015</v>
      </c>
      <c r="E71" t="s">
        <v>97</v>
      </c>
      <c r="F71" s="11">
        <f>[1]Germany!$C$6</f>
        <v>23212927.756653991</v>
      </c>
    </row>
    <row r="72" spans="1:6" x14ac:dyDescent="0.25">
      <c r="A72" t="s">
        <v>6</v>
      </c>
      <c r="B72" t="s">
        <v>65</v>
      </c>
      <c r="C72" t="s">
        <v>25</v>
      </c>
      <c r="D72">
        <v>2020</v>
      </c>
      <c r="E72" t="s">
        <v>97</v>
      </c>
      <c r="F72" s="11">
        <f>[1]Germany!$D$6</f>
        <v>23212927.756653991</v>
      </c>
    </row>
    <row r="73" spans="1:6" x14ac:dyDescent="0.25">
      <c r="A73" t="s">
        <v>6</v>
      </c>
      <c r="B73" t="s">
        <v>65</v>
      </c>
      <c r="C73" t="s">
        <v>25</v>
      </c>
      <c r="D73">
        <v>2030</v>
      </c>
      <c r="E73" t="s">
        <v>97</v>
      </c>
      <c r="F73" s="11">
        <f>[1]Germany!$E$6</f>
        <v>23212927.756653991</v>
      </c>
    </row>
    <row r="74" spans="1:6" x14ac:dyDescent="0.25">
      <c r="A74" t="s">
        <v>6</v>
      </c>
      <c r="B74" t="s">
        <v>65</v>
      </c>
      <c r="C74" t="s">
        <v>25</v>
      </c>
      <c r="D74">
        <v>2040</v>
      </c>
      <c r="E74" t="s">
        <v>97</v>
      </c>
      <c r="F74" s="11">
        <f>[1]Germany!$F$6</f>
        <v>23212927.756653991</v>
      </c>
    </row>
    <row r="75" spans="1:6" x14ac:dyDescent="0.25">
      <c r="A75" t="s">
        <v>6</v>
      </c>
      <c r="B75" t="s">
        <v>65</v>
      </c>
      <c r="C75" t="s">
        <v>25</v>
      </c>
      <c r="D75">
        <v>2050</v>
      </c>
      <c r="E75" t="s">
        <v>97</v>
      </c>
      <c r="F75" s="11">
        <f>[1]Germany!$G$6</f>
        <v>23212927.756653991</v>
      </c>
    </row>
    <row r="76" spans="1:6" x14ac:dyDescent="0.25">
      <c r="A76" t="s">
        <v>6</v>
      </c>
      <c r="B76" t="s">
        <v>65</v>
      </c>
      <c r="C76" t="s">
        <v>100</v>
      </c>
      <c r="D76">
        <v>2015</v>
      </c>
      <c r="E76" t="s">
        <v>97</v>
      </c>
      <c r="F76" s="11">
        <f>[1]Italy!$C$6</f>
        <v>9394169.8352344725</v>
      </c>
    </row>
    <row r="77" spans="1:6" x14ac:dyDescent="0.25">
      <c r="A77" t="s">
        <v>6</v>
      </c>
      <c r="B77" t="s">
        <v>65</v>
      </c>
      <c r="C77" t="s">
        <v>100</v>
      </c>
      <c r="D77">
        <v>2020</v>
      </c>
      <c r="E77" t="s">
        <v>97</v>
      </c>
      <c r="F77" s="11">
        <f>[1]Italy!$D$6</f>
        <v>9394169.8352344725</v>
      </c>
    </row>
    <row r="78" spans="1:6" x14ac:dyDescent="0.25">
      <c r="A78" t="s">
        <v>6</v>
      </c>
      <c r="B78" t="s">
        <v>65</v>
      </c>
      <c r="C78" t="s">
        <v>100</v>
      </c>
      <c r="D78">
        <v>2030</v>
      </c>
      <c r="E78" t="s">
        <v>97</v>
      </c>
      <c r="F78" s="11">
        <f>[1]Italy!$E$6</f>
        <v>9394169.8352344725</v>
      </c>
    </row>
    <row r="79" spans="1:6" x14ac:dyDescent="0.25">
      <c r="A79" t="s">
        <v>6</v>
      </c>
      <c r="B79" t="s">
        <v>65</v>
      </c>
      <c r="C79" t="s">
        <v>100</v>
      </c>
      <c r="D79">
        <v>2040</v>
      </c>
      <c r="E79" t="s">
        <v>97</v>
      </c>
      <c r="F79" s="11">
        <f>[1]Italy!$F$6</f>
        <v>9394169.8352344725</v>
      </c>
    </row>
    <row r="80" spans="1:6" x14ac:dyDescent="0.25">
      <c r="A80" t="s">
        <v>6</v>
      </c>
      <c r="B80" t="s">
        <v>65</v>
      </c>
      <c r="C80" t="s">
        <v>100</v>
      </c>
      <c r="D80">
        <v>2050</v>
      </c>
      <c r="E80" t="s">
        <v>97</v>
      </c>
      <c r="F80" s="11">
        <f>[1]Italy!$G$6</f>
        <v>9394169.8352344725</v>
      </c>
    </row>
    <row r="81" spans="1:6" x14ac:dyDescent="0.25">
      <c r="A81" t="s">
        <v>6</v>
      </c>
      <c r="B81" t="s">
        <v>65</v>
      </c>
      <c r="C81" t="s">
        <v>101</v>
      </c>
      <c r="D81">
        <v>2015</v>
      </c>
      <c r="E81" t="s">
        <v>97</v>
      </c>
      <c r="F81" s="11">
        <f>'[1]Great Britain'!$C$6</f>
        <v>8390367.5538656525</v>
      </c>
    </row>
    <row r="82" spans="1:6" x14ac:dyDescent="0.25">
      <c r="A82" t="s">
        <v>6</v>
      </c>
      <c r="B82" t="s">
        <v>65</v>
      </c>
      <c r="C82" t="s">
        <v>101</v>
      </c>
      <c r="D82">
        <v>2020</v>
      </c>
      <c r="E82" t="s">
        <v>97</v>
      </c>
      <c r="F82" s="11">
        <f>'[1]Great Britain'!$D$6</f>
        <v>8390367.5538656525</v>
      </c>
    </row>
    <row r="83" spans="1:6" x14ac:dyDescent="0.25">
      <c r="A83" t="s">
        <v>6</v>
      </c>
      <c r="B83" t="s">
        <v>65</v>
      </c>
      <c r="C83" t="s">
        <v>101</v>
      </c>
      <c r="D83">
        <v>2030</v>
      </c>
      <c r="E83" t="s">
        <v>97</v>
      </c>
      <c r="F83" s="11">
        <f>'[1]Great Britain'!$E$6</f>
        <v>8390367.5538656525</v>
      </c>
    </row>
    <row r="84" spans="1:6" x14ac:dyDescent="0.25">
      <c r="A84" t="s">
        <v>6</v>
      </c>
      <c r="B84" t="s">
        <v>65</v>
      </c>
      <c r="C84" t="s">
        <v>101</v>
      </c>
      <c r="D84">
        <v>2040</v>
      </c>
      <c r="E84" t="s">
        <v>97</v>
      </c>
      <c r="F84" s="11">
        <f>'[1]Great Britain'!$F$6</f>
        <v>8390367.5538656525</v>
      </c>
    </row>
    <row r="85" spans="1:6" x14ac:dyDescent="0.25">
      <c r="A85" t="s">
        <v>6</v>
      </c>
      <c r="B85" t="s">
        <v>65</v>
      </c>
      <c r="C85" t="s">
        <v>101</v>
      </c>
      <c r="D85">
        <v>2050</v>
      </c>
      <c r="E85" t="s">
        <v>97</v>
      </c>
      <c r="F85" s="11">
        <f>'[1]Great Britain'!$G$6</f>
        <v>8390367.5538656525</v>
      </c>
    </row>
    <row r="86" spans="1:6" x14ac:dyDescent="0.25">
      <c r="A86" t="s">
        <v>6</v>
      </c>
      <c r="B86" t="s">
        <v>65</v>
      </c>
      <c r="C86" t="s">
        <v>102</v>
      </c>
      <c r="D86">
        <v>2015</v>
      </c>
      <c r="E86" t="s">
        <v>97</v>
      </c>
      <c r="F86" s="11">
        <f>[1]Spain!$C$6</f>
        <v>14102661.596958175</v>
      </c>
    </row>
    <row r="87" spans="1:6" x14ac:dyDescent="0.25">
      <c r="A87" t="s">
        <v>6</v>
      </c>
      <c r="B87" t="s">
        <v>65</v>
      </c>
      <c r="C87" t="s">
        <v>102</v>
      </c>
      <c r="D87">
        <v>2020</v>
      </c>
      <c r="E87" t="s">
        <v>97</v>
      </c>
      <c r="F87" s="11">
        <f>[1]Spain!$D$6</f>
        <v>14102661.596958175</v>
      </c>
    </row>
    <row r="88" spans="1:6" x14ac:dyDescent="0.25">
      <c r="A88" t="s">
        <v>6</v>
      </c>
      <c r="B88" t="s">
        <v>65</v>
      </c>
      <c r="C88" t="s">
        <v>102</v>
      </c>
      <c r="D88">
        <v>2030</v>
      </c>
      <c r="E88" t="s">
        <v>97</v>
      </c>
      <c r="F88" s="11">
        <f>[1]Spain!$E$6</f>
        <v>14102661.596958175</v>
      </c>
    </row>
    <row r="89" spans="1:6" x14ac:dyDescent="0.25">
      <c r="A89" t="s">
        <v>6</v>
      </c>
      <c r="B89" t="s">
        <v>65</v>
      </c>
      <c r="C89" t="s">
        <v>102</v>
      </c>
      <c r="D89">
        <v>2040</v>
      </c>
      <c r="E89" t="s">
        <v>97</v>
      </c>
      <c r="F89" s="11">
        <f>[1]Spain!$F$6</f>
        <v>14102661.596958175</v>
      </c>
    </row>
    <row r="90" spans="1:6" x14ac:dyDescent="0.25">
      <c r="A90" t="s">
        <v>6</v>
      </c>
      <c r="B90" t="s">
        <v>65</v>
      </c>
      <c r="C90" t="s">
        <v>102</v>
      </c>
      <c r="D90">
        <v>2050</v>
      </c>
      <c r="E90" t="s">
        <v>97</v>
      </c>
      <c r="F90" s="11">
        <f>[1]Spain!$G$6</f>
        <v>14102661.596958175</v>
      </c>
    </row>
    <row r="91" spans="1:6" x14ac:dyDescent="0.25">
      <c r="A91" t="s">
        <v>6</v>
      </c>
      <c r="B91" t="s">
        <v>65</v>
      </c>
      <c r="C91" t="s">
        <v>103</v>
      </c>
      <c r="D91">
        <v>2015</v>
      </c>
      <c r="E91" t="s">
        <v>97</v>
      </c>
      <c r="F91" s="11">
        <f>[1]Belgium!$C$6</f>
        <v>1381495.5640050694</v>
      </c>
    </row>
    <row r="92" spans="1:6" x14ac:dyDescent="0.25">
      <c r="A92" t="s">
        <v>6</v>
      </c>
      <c r="B92" t="s">
        <v>65</v>
      </c>
      <c r="C92" t="s">
        <v>103</v>
      </c>
      <c r="D92">
        <v>2020</v>
      </c>
      <c r="E92" t="s">
        <v>97</v>
      </c>
      <c r="F92" s="11">
        <f>[1]Belgium!$D$6</f>
        <v>1381495.5640050694</v>
      </c>
    </row>
    <row r="93" spans="1:6" x14ac:dyDescent="0.25">
      <c r="A93" t="s">
        <v>6</v>
      </c>
      <c r="B93" t="s">
        <v>65</v>
      </c>
      <c r="C93" t="s">
        <v>103</v>
      </c>
      <c r="D93">
        <v>2030</v>
      </c>
      <c r="E93" t="s">
        <v>97</v>
      </c>
      <c r="F93" s="11">
        <f>[1]Belgium!$E$6</f>
        <v>1381495.5640050694</v>
      </c>
    </row>
    <row r="94" spans="1:6" x14ac:dyDescent="0.25">
      <c r="A94" t="s">
        <v>6</v>
      </c>
      <c r="B94" t="s">
        <v>65</v>
      </c>
      <c r="C94" t="s">
        <v>103</v>
      </c>
      <c r="D94">
        <v>2040</v>
      </c>
      <c r="E94" t="s">
        <v>97</v>
      </c>
      <c r="F94" s="11">
        <f>[1]Belgium!$F$6</f>
        <v>1381495.5640050694</v>
      </c>
    </row>
    <row r="95" spans="1:6" x14ac:dyDescent="0.25">
      <c r="A95" t="s">
        <v>6</v>
      </c>
      <c r="B95" t="s">
        <v>65</v>
      </c>
      <c r="C95" t="s">
        <v>103</v>
      </c>
      <c r="D95">
        <v>2050</v>
      </c>
      <c r="E95" t="s">
        <v>97</v>
      </c>
      <c r="F95" s="11">
        <f>[1]Belgium!$G$6</f>
        <v>1381495.5640050694</v>
      </c>
    </row>
    <row r="96" spans="1:6" x14ac:dyDescent="0.25">
      <c r="A96" t="s">
        <v>94</v>
      </c>
      <c r="B96" t="s">
        <v>65</v>
      </c>
      <c r="C96" t="s">
        <v>24</v>
      </c>
      <c r="D96">
        <v>2015</v>
      </c>
      <c r="E96" t="s">
        <v>97</v>
      </c>
      <c r="F96" s="11">
        <f>[1]France!$C$10</f>
        <v>5760593.2203389825</v>
      </c>
    </row>
    <row r="97" spans="1:6" x14ac:dyDescent="0.25">
      <c r="A97" t="s">
        <v>94</v>
      </c>
      <c r="B97" t="s">
        <v>65</v>
      </c>
      <c r="C97" t="s">
        <v>24</v>
      </c>
      <c r="D97">
        <v>2020</v>
      </c>
      <c r="E97" t="s">
        <v>97</v>
      </c>
      <c r="F97" s="11">
        <f>[1]France!$D$10</f>
        <v>5760593.2203389825</v>
      </c>
    </row>
    <row r="98" spans="1:6" x14ac:dyDescent="0.25">
      <c r="A98" t="s">
        <v>94</v>
      </c>
      <c r="B98" t="s">
        <v>65</v>
      </c>
      <c r="C98" t="s">
        <v>24</v>
      </c>
      <c r="D98">
        <v>2030</v>
      </c>
      <c r="E98" t="s">
        <v>97</v>
      </c>
      <c r="F98" s="11">
        <f>[1]France!$E$10</f>
        <v>5760593.2203389825</v>
      </c>
    </row>
    <row r="99" spans="1:6" x14ac:dyDescent="0.25">
      <c r="A99" t="s">
        <v>94</v>
      </c>
      <c r="B99" t="s">
        <v>65</v>
      </c>
      <c r="C99" t="s">
        <v>24</v>
      </c>
      <c r="D99">
        <v>2040</v>
      </c>
      <c r="E99" t="s">
        <v>97</v>
      </c>
      <c r="F99" s="11">
        <f>[1]France!$F$10</f>
        <v>5760593.2203389825</v>
      </c>
    </row>
    <row r="100" spans="1:6" x14ac:dyDescent="0.25">
      <c r="A100" t="s">
        <v>94</v>
      </c>
      <c r="B100" t="s">
        <v>65</v>
      </c>
      <c r="C100" t="s">
        <v>24</v>
      </c>
      <c r="D100">
        <v>2050</v>
      </c>
      <c r="E100" t="s">
        <v>97</v>
      </c>
      <c r="F100" s="11">
        <f>[1]France!$G$10</f>
        <v>5760593.2203389825</v>
      </c>
    </row>
    <row r="101" spans="1:6" x14ac:dyDescent="0.25">
      <c r="A101" t="s">
        <v>94</v>
      </c>
      <c r="B101" t="s">
        <v>65</v>
      </c>
      <c r="C101" t="s">
        <v>25</v>
      </c>
      <c r="D101">
        <v>2015</v>
      </c>
      <c r="E101" t="s">
        <v>97</v>
      </c>
      <c r="F101" s="11">
        <f>[1]Germany!$C$10</f>
        <v>4684322.0338983051</v>
      </c>
    </row>
    <row r="102" spans="1:6" x14ac:dyDescent="0.25">
      <c r="A102" t="s">
        <v>94</v>
      </c>
      <c r="B102" t="s">
        <v>65</v>
      </c>
      <c r="C102" t="s">
        <v>25</v>
      </c>
      <c r="D102">
        <v>2020</v>
      </c>
      <c r="E102" t="s">
        <v>97</v>
      </c>
      <c r="F102" s="11">
        <f>[1]Germany!$D$10</f>
        <v>4684322.0338983051</v>
      </c>
    </row>
    <row r="103" spans="1:6" x14ac:dyDescent="0.25">
      <c r="A103" t="s">
        <v>94</v>
      </c>
      <c r="B103" t="s">
        <v>65</v>
      </c>
      <c r="C103" t="s">
        <v>25</v>
      </c>
      <c r="D103">
        <v>2030</v>
      </c>
      <c r="E103" t="s">
        <v>97</v>
      </c>
      <c r="F103" s="11">
        <f>[1]Germany!$E$10</f>
        <v>4684322.0338983051</v>
      </c>
    </row>
    <row r="104" spans="1:6" x14ac:dyDescent="0.25">
      <c r="A104" t="s">
        <v>94</v>
      </c>
      <c r="B104" t="s">
        <v>65</v>
      </c>
      <c r="C104" t="s">
        <v>25</v>
      </c>
      <c r="D104">
        <v>2040</v>
      </c>
      <c r="E104" t="s">
        <v>97</v>
      </c>
      <c r="F104" s="11">
        <f>[1]Germany!$F$10</f>
        <v>4684322.0338983051</v>
      </c>
    </row>
    <row r="105" spans="1:6" x14ac:dyDescent="0.25">
      <c r="A105" t="s">
        <v>94</v>
      </c>
      <c r="B105" t="s">
        <v>65</v>
      </c>
      <c r="C105" t="s">
        <v>25</v>
      </c>
      <c r="D105">
        <v>2050</v>
      </c>
      <c r="E105" t="s">
        <v>97</v>
      </c>
      <c r="F105" s="11">
        <f>[1]Germany!$G$10</f>
        <v>4684322.0338983051</v>
      </c>
    </row>
    <row r="106" spans="1:6" x14ac:dyDescent="0.25">
      <c r="A106" t="s">
        <v>94</v>
      </c>
      <c r="B106" t="s">
        <v>65</v>
      </c>
      <c r="C106" t="s">
        <v>100</v>
      </c>
      <c r="D106">
        <v>2015</v>
      </c>
      <c r="E106" t="s">
        <v>97</v>
      </c>
      <c r="F106" s="11">
        <f>[1]Italy!$C$10</f>
        <v>3809322.0338983051</v>
      </c>
    </row>
    <row r="107" spans="1:6" x14ac:dyDescent="0.25">
      <c r="A107" t="s">
        <v>94</v>
      </c>
      <c r="B107" t="s">
        <v>65</v>
      </c>
      <c r="C107" t="s">
        <v>100</v>
      </c>
      <c r="D107">
        <v>2020</v>
      </c>
      <c r="E107" t="s">
        <v>97</v>
      </c>
      <c r="F107" s="11">
        <f>[1]Italy!$D$10</f>
        <v>3809322.0338983051</v>
      </c>
    </row>
    <row r="108" spans="1:6" x14ac:dyDescent="0.25">
      <c r="A108" t="s">
        <v>94</v>
      </c>
      <c r="B108" t="s">
        <v>65</v>
      </c>
      <c r="C108" t="s">
        <v>100</v>
      </c>
      <c r="D108">
        <v>2030</v>
      </c>
      <c r="E108" t="s">
        <v>97</v>
      </c>
      <c r="F108" s="11">
        <f>[1]Italy!$E$10</f>
        <v>3809322.0338983051</v>
      </c>
    </row>
    <row r="109" spans="1:6" x14ac:dyDescent="0.25">
      <c r="A109" t="s">
        <v>94</v>
      </c>
      <c r="B109" t="s">
        <v>65</v>
      </c>
      <c r="C109" t="s">
        <v>100</v>
      </c>
      <c r="D109">
        <v>2040</v>
      </c>
      <c r="E109" t="s">
        <v>97</v>
      </c>
      <c r="F109" s="11">
        <f>[1]Italy!$F$10</f>
        <v>3809322.0338983051</v>
      </c>
    </row>
    <row r="110" spans="1:6" x14ac:dyDescent="0.25">
      <c r="A110" t="s">
        <v>94</v>
      </c>
      <c r="B110" t="s">
        <v>65</v>
      </c>
      <c r="C110" t="s">
        <v>100</v>
      </c>
      <c r="D110">
        <v>2050</v>
      </c>
      <c r="E110" t="s">
        <v>97</v>
      </c>
      <c r="F110" s="11">
        <f>[1]Italy!$G$10</f>
        <v>3809322.0338983051</v>
      </c>
    </row>
    <row r="111" spans="1:6" x14ac:dyDescent="0.25">
      <c r="A111" t="s">
        <v>94</v>
      </c>
      <c r="B111" t="s">
        <v>65</v>
      </c>
      <c r="C111" t="s">
        <v>101</v>
      </c>
      <c r="D111">
        <v>2015</v>
      </c>
      <c r="E111" t="s">
        <v>97</v>
      </c>
      <c r="F111" s="11">
        <f>'[1]Great Britain'!$C$10</f>
        <v>5112288.1355932206</v>
      </c>
    </row>
    <row r="112" spans="1:6" x14ac:dyDescent="0.25">
      <c r="A112" t="s">
        <v>94</v>
      </c>
      <c r="B112" t="s">
        <v>65</v>
      </c>
      <c r="C112" t="s">
        <v>101</v>
      </c>
      <c r="D112">
        <v>2020</v>
      </c>
      <c r="E112" t="s">
        <v>97</v>
      </c>
      <c r="F112" s="11">
        <f>'[1]Great Britain'!$D$10</f>
        <v>5112288.1355932206</v>
      </c>
    </row>
    <row r="113" spans="1:6" x14ac:dyDescent="0.25">
      <c r="A113" t="s">
        <v>94</v>
      </c>
      <c r="B113" t="s">
        <v>65</v>
      </c>
      <c r="C113" t="s">
        <v>101</v>
      </c>
      <c r="D113">
        <v>2030</v>
      </c>
      <c r="E113" t="s">
        <v>97</v>
      </c>
      <c r="F113" s="11">
        <f>'[1]Great Britain'!$E$10</f>
        <v>5112288.1355932206</v>
      </c>
    </row>
    <row r="114" spans="1:6" x14ac:dyDescent="0.25">
      <c r="A114" t="s">
        <v>94</v>
      </c>
      <c r="B114" t="s">
        <v>65</v>
      </c>
      <c r="C114" t="s">
        <v>101</v>
      </c>
      <c r="D114">
        <v>2040</v>
      </c>
      <c r="E114" t="s">
        <v>97</v>
      </c>
      <c r="F114" s="11">
        <f>'[1]Great Britain'!$F$10</f>
        <v>5112288.1355932206</v>
      </c>
    </row>
    <row r="115" spans="1:6" x14ac:dyDescent="0.25">
      <c r="A115" t="s">
        <v>94</v>
      </c>
      <c r="B115" t="s">
        <v>65</v>
      </c>
      <c r="C115" t="s">
        <v>101</v>
      </c>
      <c r="D115">
        <v>2050</v>
      </c>
      <c r="E115" t="s">
        <v>97</v>
      </c>
      <c r="F115" s="11">
        <f>'[1]Great Britain'!$G$10</f>
        <v>5112288.1355932206</v>
      </c>
    </row>
    <row r="116" spans="1:6" x14ac:dyDescent="0.25">
      <c r="A116" t="s">
        <v>94</v>
      </c>
      <c r="B116" t="s">
        <v>65</v>
      </c>
      <c r="C116" t="s">
        <v>102</v>
      </c>
      <c r="D116">
        <v>2015</v>
      </c>
      <c r="E116" t="s">
        <v>97</v>
      </c>
      <c r="F116" s="11">
        <f>[1]Spain!$C$10</f>
        <v>4565677.9661016949</v>
      </c>
    </row>
    <row r="117" spans="1:6" x14ac:dyDescent="0.25">
      <c r="A117" t="s">
        <v>94</v>
      </c>
      <c r="B117" t="s">
        <v>65</v>
      </c>
      <c r="C117" t="s">
        <v>102</v>
      </c>
      <c r="D117">
        <v>2020</v>
      </c>
      <c r="E117" t="s">
        <v>97</v>
      </c>
      <c r="F117" s="11">
        <f>[1]Spain!$D$10</f>
        <v>4565677.9661016949</v>
      </c>
    </row>
    <row r="118" spans="1:6" x14ac:dyDescent="0.25">
      <c r="A118" t="s">
        <v>94</v>
      </c>
      <c r="B118" t="s">
        <v>65</v>
      </c>
      <c r="C118" t="s">
        <v>102</v>
      </c>
      <c r="D118">
        <v>2030</v>
      </c>
      <c r="E118" t="s">
        <v>97</v>
      </c>
      <c r="F118" s="11">
        <f>[1]Spain!$E$10</f>
        <v>4565677.9661016949</v>
      </c>
    </row>
    <row r="119" spans="1:6" x14ac:dyDescent="0.25">
      <c r="A119" t="s">
        <v>94</v>
      </c>
      <c r="B119" t="s">
        <v>65</v>
      </c>
      <c r="C119" t="s">
        <v>102</v>
      </c>
      <c r="D119">
        <v>2040</v>
      </c>
      <c r="E119" t="s">
        <v>97</v>
      </c>
      <c r="F119" s="11">
        <f>[1]Spain!$F$10</f>
        <v>4565677.9661016949</v>
      </c>
    </row>
    <row r="120" spans="1:6" x14ac:dyDescent="0.25">
      <c r="A120" t="s">
        <v>94</v>
      </c>
      <c r="B120" t="s">
        <v>65</v>
      </c>
      <c r="C120" t="s">
        <v>102</v>
      </c>
      <c r="D120">
        <v>2050</v>
      </c>
      <c r="E120" t="s">
        <v>97</v>
      </c>
      <c r="F120" s="11">
        <f>[1]Spain!$G$10</f>
        <v>4565677.9661016949</v>
      </c>
    </row>
    <row r="121" spans="1:6" x14ac:dyDescent="0.25">
      <c r="A121" t="s">
        <v>94</v>
      </c>
      <c r="B121" t="s">
        <v>65</v>
      </c>
      <c r="C121" t="s">
        <v>103</v>
      </c>
      <c r="D121">
        <v>2015</v>
      </c>
      <c r="E121" t="s">
        <v>97</v>
      </c>
      <c r="F121" s="11">
        <f>[1]Belgium!$C$10</f>
        <v>891949.15254237293</v>
      </c>
    </row>
    <row r="122" spans="1:6" x14ac:dyDescent="0.25">
      <c r="A122" t="s">
        <v>94</v>
      </c>
      <c r="B122" t="s">
        <v>65</v>
      </c>
      <c r="C122" t="s">
        <v>103</v>
      </c>
      <c r="D122">
        <v>2020</v>
      </c>
      <c r="E122" t="s">
        <v>97</v>
      </c>
      <c r="F122" s="11">
        <f>[1]Belgium!$D$10</f>
        <v>891949.15254237293</v>
      </c>
    </row>
    <row r="123" spans="1:6" x14ac:dyDescent="0.25">
      <c r="A123" t="s">
        <v>94</v>
      </c>
      <c r="B123" t="s">
        <v>65</v>
      </c>
      <c r="C123" t="s">
        <v>103</v>
      </c>
      <c r="D123">
        <v>2030</v>
      </c>
      <c r="E123" t="s">
        <v>97</v>
      </c>
      <c r="F123" s="11">
        <f>[1]Belgium!$E$10</f>
        <v>891949.15254237293</v>
      </c>
    </row>
    <row r="124" spans="1:6" x14ac:dyDescent="0.25">
      <c r="A124" t="s">
        <v>94</v>
      </c>
      <c r="B124" t="s">
        <v>65</v>
      </c>
      <c r="C124" t="s">
        <v>103</v>
      </c>
      <c r="D124">
        <v>2040</v>
      </c>
      <c r="E124" t="s">
        <v>97</v>
      </c>
      <c r="F124" s="11">
        <f>[1]Belgium!$F$10</f>
        <v>891949.15254237293</v>
      </c>
    </row>
    <row r="125" spans="1:6" x14ac:dyDescent="0.25">
      <c r="A125" t="s">
        <v>94</v>
      </c>
      <c r="B125" t="s">
        <v>65</v>
      </c>
      <c r="C125" t="s">
        <v>103</v>
      </c>
      <c r="D125">
        <v>2050</v>
      </c>
      <c r="E125" t="s">
        <v>97</v>
      </c>
      <c r="F125" s="11">
        <f>[1]Belgium!$G$10</f>
        <v>891949.15254237293</v>
      </c>
    </row>
    <row r="126" spans="1:6" x14ac:dyDescent="0.25">
      <c r="A126" t="s">
        <v>6</v>
      </c>
      <c r="C126" t="s">
        <v>24</v>
      </c>
      <c r="D126">
        <v>2015</v>
      </c>
      <c r="E126" t="s">
        <v>23</v>
      </c>
      <c r="F126">
        <f>[1]France!$C$15</f>
        <v>187.57874734722378</v>
      </c>
    </row>
    <row r="127" spans="1:6" x14ac:dyDescent="0.25">
      <c r="A127" t="s">
        <v>6</v>
      </c>
      <c r="C127" t="s">
        <v>24</v>
      </c>
      <c r="D127">
        <v>2020</v>
      </c>
      <c r="E127" t="s">
        <v>23</v>
      </c>
      <c r="F127">
        <f>[1]France!$D$15</f>
        <v>182.76101931043857</v>
      </c>
    </row>
    <row r="128" spans="1:6" x14ac:dyDescent="0.25">
      <c r="A128" t="s">
        <v>6</v>
      </c>
      <c r="C128" t="s">
        <v>24</v>
      </c>
      <c r="D128">
        <v>2030</v>
      </c>
      <c r="E128" t="s">
        <v>23</v>
      </c>
      <c r="F128">
        <f>[1]France!$E$15</f>
        <v>171.52868987772487</v>
      </c>
    </row>
    <row r="129" spans="1:6" x14ac:dyDescent="0.25">
      <c r="A129" t="s">
        <v>6</v>
      </c>
      <c r="C129" t="s">
        <v>24</v>
      </c>
      <c r="D129">
        <v>2040</v>
      </c>
      <c r="E129" t="s">
        <v>23</v>
      </c>
      <c r="F129">
        <f>[1]France!$F$15</f>
        <v>162.21853139056535</v>
      </c>
    </row>
    <row r="130" spans="1:6" x14ac:dyDescent="0.25">
      <c r="A130" t="s">
        <v>6</v>
      </c>
      <c r="C130" t="s">
        <v>24</v>
      </c>
      <c r="D130">
        <v>2050</v>
      </c>
      <c r="E130" t="s">
        <v>23</v>
      </c>
      <c r="F130">
        <f>[1]France!$G$15</f>
        <v>153.85465108972713</v>
      </c>
    </row>
    <row r="131" spans="1:6" x14ac:dyDescent="0.25">
      <c r="A131" t="s">
        <v>6</v>
      </c>
      <c r="C131" t="s">
        <v>25</v>
      </c>
      <c r="D131">
        <v>2015</v>
      </c>
      <c r="E131" t="s">
        <v>23</v>
      </c>
      <c r="F131">
        <f>[1]Germany!$C$15</f>
        <v>232.76620377870407</v>
      </c>
    </row>
    <row r="132" spans="1:6" x14ac:dyDescent="0.25">
      <c r="A132" t="s">
        <v>6</v>
      </c>
      <c r="C132" t="s">
        <v>25</v>
      </c>
      <c r="D132">
        <v>2020</v>
      </c>
      <c r="E132" t="s">
        <v>23</v>
      </c>
      <c r="F132">
        <f>[1]Germany!$D$15</f>
        <v>225.69282462830225</v>
      </c>
    </row>
    <row r="133" spans="1:6" x14ac:dyDescent="0.25">
      <c r="A133" t="s">
        <v>6</v>
      </c>
      <c r="C133" t="s">
        <v>25</v>
      </c>
      <c r="D133">
        <v>2030</v>
      </c>
      <c r="E133" t="s">
        <v>23</v>
      </c>
      <c r="F133">
        <f>[1]Germany!$E$15</f>
        <v>208.37939858350717</v>
      </c>
    </row>
    <row r="134" spans="1:6" x14ac:dyDescent="0.25">
      <c r="A134" t="s">
        <v>6</v>
      </c>
      <c r="C134" t="s">
        <v>25</v>
      </c>
      <c r="D134">
        <v>2040</v>
      </c>
      <c r="E134" t="s">
        <v>23</v>
      </c>
      <c r="F134">
        <f>[1]Germany!$F$15</f>
        <v>194.77036417621207</v>
      </c>
    </row>
    <row r="135" spans="1:6" x14ac:dyDescent="0.25">
      <c r="A135" t="s">
        <v>6</v>
      </c>
      <c r="C135" t="s">
        <v>25</v>
      </c>
      <c r="D135">
        <v>2050</v>
      </c>
      <c r="E135" t="s">
        <v>23</v>
      </c>
      <c r="F135">
        <f>[1]Germany!$G$15</f>
        <v>183.25254972589138</v>
      </c>
    </row>
    <row r="136" spans="1:6" x14ac:dyDescent="0.25">
      <c r="A136" t="s">
        <v>6</v>
      </c>
      <c r="C136" t="s">
        <v>100</v>
      </c>
      <c r="D136">
        <v>2015</v>
      </c>
      <c r="E136" t="s">
        <v>23</v>
      </c>
      <c r="F136">
        <f>[1]Italy!$C$15</f>
        <v>200.04802385568578</v>
      </c>
    </row>
    <row r="137" spans="1:6" x14ac:dyDescent="0.25">
      <c r="A137" t="s">
        <v>6</v>
      </c>
      <c r="C137" t="s">
        <v>100</v>
      </c>
      <c r="D137">
        <v>2020</v>
      </c>
      <c r="E137" t="s">
        <v>23</v>
      </c>
      <c r="F137">
        <f>[1]Italy!$D$15</f>
        <v>196.32283638261339</v>
      </c>
    </row>
    <row r="138" spans="1:6" x14ac:dyDescent="0.25">
      <c r="A138" t="s">
        <v>6</v>
      </c>
      <c r="C138" t="s">
        <v>100</v>
      </c>
      <c r="D138">
        <v>2030</v>
      </c>
      <c r="E138" t="s">
        <v>23</v>
      </c>
      <c r="F138">
        <f>[1]Italy!$E$15</f>
        <v>189.14130390953821</v>
      </c>
    </row>
    <row r="139" spans="1:6" x14ac:dyDescent="0.25">
      <c r="A139" t="s">
        <v>6</v>
      </c>
      <c r="C139" t="s">
        <v>100</v>
      </c>
      <c r="D139">
        <v>2040</v>
      </c>
      <c r="E139" t="s">
        <v>23</v>
      </c>
      <c r="F139">
        <f>[1]Italy!$F$15</f>
        <v>180.90339908695114</v>
      </c>
    </row>
    <row r="140" spans="1:6" x14ac:dyDescent="0.25">
      <c r="A140" t="s">
        <v>6</v>
      </c>
      <c r="C140" t="s">
        <v>100</v>
      </c>
      <c r="D140">
        <v>2050</v>
      </c>
      <c r="E140" t="s">
        <v>23</v>
      </c>
      <c r="F140">
        <f>[1]Italy!$G$15</f>
        <v>173.97171154417904</v>
      </c>
    </row>
    <row r="141" spans="1:6" x14ac:dyDescent="0.25">
      <c r="A141" t="s">
        <v>6</v>
      </c>
      <c r="C141" t="s">
        <v>101</v>
      </c>
      <c r="D141">
        <v>2015</v>
      </c>
      <c r="E141" t="s">
        <v>23</v>
      </c>
      <c r="F141">
        <f>'[1]Great Britain'!$C$15</f>
        <v>199.33800178205163</v>
      </c>
    </row>
    <row r="142" spans="1:6" x14ac:dyDescent="0.25">
      <c r="A142" t="s">
        <v>6</v>
      </c>
      <c r="C142" t="s">
        <v>101</v>
      </c>
      <c r="D142">
        <v>2020</v>
      </c>
      <c r="E142" t="s">
        <v>23</v>
      </c>
      <c r="F142">
        <f>'[1]Great Britain'!$D$15</f>
        <v>198.87243850212354</v>
      </c>
    </row>
    <row r="143" spans="1:6" x14ac:dyDescent="0.25">
      <c r="A143" t="s">
        <v>6</v>
      </c>
      <c r="C143" t="s">
        <v>101</v>
      </c>
      <c r="D143">
        <v>2030</v>
      </c>
      <c r="E143" t="s">
        <v>23</v>
      </c>
      <c r="F143">
        <f>'[1]Great Britain'!$E$15</f>
        <v>200.28628960691981</v>
      </c>
    </row>
    <row r="144" spans="1:6" x14ac:dyDescent="0.25">
      <c r="A144" t="s">
        <v>6</v>
      </c>
      <c r="C144" t="s">
        <v>101</v>
      </c>
      <c r="D144">
        <v>2040</v>
      </c>
      <c r="E144" t="s">
        <v>23</v>
      </c>
      <c r="F144">
        <f>'[1]Great Britain'!$F$15</f>
        <v>199.06271861918282</v>
      </c>
    </row>
    <row r="145" spans="1:6" x14ac:dyDescent="0.25">
      <c r="A145" t="s">
        <v>6</v>
      </c>
      <c r="C145" t="s">
        <v>101</v>
      </c>
      <c r="D145">
        <v>2050</v>
      </c>
      <c r="E145" t="s">
        <v>23</v>
      </c>
      <c r="F145">
        <f>'[1]Great Britain'!$G$15</f>
        <v>196.07905882255494</v>
      </c>
    </row>
    <row r="146" spans="1:6" x14ac:dyDescent="0.25">
      <c r="A146" t="s">
        <v>6</v>
      </c>
      <c r="C146" t="s">
        <v>102</v>
      </c>
      <c r="D146">
        <v>2015</v>
      </c>
      <c r="E146" t="s">
        <v>23</v>
      </c>
      <c r="F146">
        <f>[1]Spain!$C$15</f>
        <v>191.88651995265312</v>
      </c>
    </row>
    <row r="147" spans="1:6" x14ac:dyDescent="0.25">
      <c r="A147" t="s">
        <v>6</v>
      </c>
      <c r="C147" t="s">
        <v>102</v>
      </c>
      <c r="D147">
        <v>2020</v>
      </c>
      <c r="E147" t="s">
        <v>23</v>
      </c>
      <c r="F147">
        <f>[1]Spain!$D$15</f>
        <v>188.40553699516809</v>
      </c>
    </row>
    <row r="148" spans="1:6" x14ac:dyDescent="0.25">
      <c r="A148" t="s">
        <v>6</v>
      </c>
      <c r="C148" t="s">
        <v>102</v>
      </c>
      <c r="D148">
        <v>2030</v>
      </c>
      <c r="E148" t="s">
        <v>23</v>
      </c>
      <c r="F148">
        <f>[1]Spain!$E$15</f>
        <v>180.4358266578086</v>
      </c>
    </row>
    <row r="149" spans="1:6" x14ac:dyDescent="0.25">
      <c r="A149" t="s">
        <v>6</v>
      </c>
      <c r="C149" t="s">
        <v>102</v>
      </c>
      <c r="D149">
        <v>2040</v>
      </c>
      <c r="E149" t="s">
        <v>23</v>
      </c>
      <c r="F149">
        <f>[1]Spain!$F$15</f>
        <v>173.20488038525997</v>
      </c>
    </row>
    <row r="150" spans="1:6" x14ac:dyDescent="0.25">
      <c r="A150" t="s">
        <v>6</v>
      </c>
      <c r="C150" t="s">
        <v>102</v>
      </c>
      <c r="D150">
        <v>2050</v>
      </c>
      <c r="E150" t="s">
        <v>23</v>
      </c>
      <c r="F150">
        <f>[1]Spain!$G$15</f>
        <v>167.51963925025794</v>
      </c>
    </row>
    <row r="151" spans="1:6" x14ac:dyDescent="0.25">
      <c r="A151" t="s">
        <v>6</v>
      </c>
      <c r="C151" t="s">
        <v>103</v>
      </c>
      <c r="D151">
        <v>2015</v>
      </c>
      <c r="E151" t="s">
        <v>23</v>
      </c>
      <c r="F151">
        <f>[1]Belgium!$C$15</f>
        <v>181.58565830834576</v>
      </c>
    </row>
    <row r="152" spans="1:6" x14ac:dyDescent="0.25">
      <c r="A152" t="s">
        <v>6</v>
      </c>
      <c r="C152" t="s">
        <v>103</v>
      </c>
      <c r="D152">
        <v>2020</v>
      </c>
      <c r="E152" t="s">
        <v>23</v>
      </c>
      <c r="F152">
        <f>[1]Belgium!$D$15</f>
        <v>180.99486287670945</v>
      </c>
    </row>
    <row r="153" spans="1:6" x14ac:dyDescent="0.25">
      <c r="A153" t="s">
        <v>6</v>
      </c>
      <c r="C153" t="s">
        <v>103</v>
      </c>
      <c r="D153">
        <v>2030</v>
      </c>
      <c r="E153" t="s">
        <v>23</v>
      </c>
      <c r="F153">
        <f>[1]Belgium!$E$15</f>
        <v>180.15091615533174</v>
      </c>
    </row>
    <row r="154" spans="1:6" x14ac:dyDescent="0.25">
      <c r="A154" t="s">
        <v>6</v>
      </c>
      <c r="C154" t="s">
        <v>103</v>
      </c>
      <c r="D154">
        <v>2040</v>
      </c>
      <c r="E154" t="s">
        <v>23</v>
      </c>
      <c r="F154">
        <f>[1]Belgium!$F$15</f>
        <v>178.57748370265099</v>
      </c>
    </row>
    <row r="155" spans="1:6" x14ac:dyDescent="0.25">
      <c r="A155" t="s">
        <v>6</v>
      </c>
      <c r="C155" t="s">
        <v>103</v>
      </c>
      <c r="D155">
        <v>2050</v>
      </c>
      <c r="E155" t="s">
        <v>23</v>
      </c>
      <c r="F155">
        <f>[1]Belgium!$G$15</f>
        <v>177.45009028689171</v>
      </c>
    </row>
    <row r="156" spans="1:6" x14ac:dyDescent="0.25">
      <c r="A156" t="s">
        <v>8</v>
      </c>
      <c r="C156" t="s">
        <v>24</v>
      </c>
      <c r="D156">
        <v>2015</v>
      </c>
      <c r="E156" t="s">
        <v>23</v>
      </c>
      <c r="F156">
        <f>[1]France!$C$18</f>
        <v>75</v>
      </c>
    </row>
    <row r="157" spans="1:6" x14ac:dyDescent="0.25">
      <c r="A157" t="s">
        <v>8</v>
      </c>
      <c r="C157" t="s">
        <v>24</v>
      </c>
      <c r="D157">
        <v>2020</v>
      </c>
      <c r="E157" t="s">
        <v>23</v>
      </c>
      <c r="F157">
        <f>[1]France!$D$18</f>
        <v>74.285714285714292</v>
      </c>
    </row>
    <row r="158" spans="1:6" x14ac:dyDescent="0.25">
      <c r="A158" t="s">
        <v>8</v>
      </c>
      <c r="C158" t="s">
        <v>24</v>
      </c>
      <c r="D158">
        <v>2030</v>
      </c>
      <c r="E158" t="s">
        <v>23</v>
      </c>
      <c r="F158">
        <f>[1]France!$E$18</f>
        <v>72.857142857142861</v>
      </c>
    </row>
    <row r="159" spans="1:6" x14ac:dyDescent="0.25">
      <c r="A159" t="s">
        <v>8</v>
      </c>
      <c r="C159" t="s">
        <v>24</v>
      </c>
      <c r="D159">
        <v>2040</v>
      </c>
      <c r="E159" t="s">
        <v>23</v>
      </c>
      <c r="F159">
        <f>[1]France!$F$18</f>
        <v>71.428571428571431</v>
      </c>
    </row>
    <row r="160" spans="1:6" x14ac:dyDescent="0.25">
      <c r="A160" t="s">
        <v>8</v>
      </c>
      <c r="C160" t="s">
        <v>24</v>
      </c>
      <c r="D160">
        <v>2050</v>
      </c>
      <c r="E160" t="s">
        <v>23</v>
      </c>
      <c r="F160">
        <f>[1]France!$G$18</f>
        <v>70</v>
      </c>
    </row>
    <row r="161" spans="1:6" x14ac:dyDescent="0.25">
      <c r="A161" t="s">
        <v>5</v>
      </c>
      <c r="C161" t="s">
        <v>24</v>
      </c>
      <c r="D161">
        <v>2015</v>
      </c>
      <c r="E161" t="s">
        <v>23</v>
      </c>
      <c r="F161">
        <f>[1]France!$C$21</f>
        <v>60</v>
      </c>
    </row>
    <row r="162" spans="1:6" x14ac:dyDescent="0.25">
      <c r="A162" t="s">
        <v>5</v>
      </c>
      <c r="C162" t="s">
        <v>24</v>
      </c>
      <c r="D162">
        <v>2020</v>
      </c>
      <c r="E162" t="s">
        <v>23</v>
      </c>
      <c r="F162">
        <f>[1]France!$D$21</f>
        <v>80</v>
      </c>
    </row>
    <row r="163" spans="1:6" x14ac:dyDescent="0.25">
      <c r="A163" t="s">
        <v>5</v>
      </c>
      <c r="C163" t="s">
        <v>24</v>
      </c>
      <c r="D163">
        <v>2030</v>
      </c>
      <c r="E163" t="s">
        <v>23</v>
      </c>
      <c r="F163">
        <f>[1]France!$E$21</f>
        <v>100</v>
      </c>
    </row>
    <row r="164" spans="1:6" x14ac:dyDescent="0.25">
      <c r="A164" t="s">
        <v>5</v>
      </c>
      <c r="C164" t="s">
        <v>24</v>
      </c>
      <c r="D164">
        <v>2040</v>
      </c>
      <c r="E164" t="s">
        <v>23</v>
      </c>
      <c r="F164">
        <f>[1]France!$F$21</f>
        <v>120</v>
      </c>
    </row>
    <row r="165" spans="1:6" x14ac:dyDescent="0.25">
      <c r="A165" t="s">
        <v>5</v>
      </c>
      <c r="C165" t="s">
        <v>24</v>
      </c>
      <c r="D165">
        <v>2050</v>
      </c>
      <c r="E165" t="s">
        <v>23</v>
      </c>
      <c r="F165">
        <f>[1]France!$G$21</f>
        <v>120</v>
      </c>
    </row>
    <row r="166" spans="1:6" x14ac:dyDescent="0.25">
      <c r="A166" t="s">
        <v>9</v>
      </c>
      <c r="C166" t="s">
        <v>24</v>
      </c>
      <c r="D166">
        <v>2015</v>
      </c>
      <c r="E166" t="s">
        <v>23</v>
      </c>
      <c r="F166">
        <f>[1]France!$C$22</f>
        <v>495</v>
      </c>
    </row>
    <row r="167" spans="1:6" x14ac:dyDescent="0.25">
      <c r="A167" t="s">
        <v>9</v>
      </c>
      <c r="C167" t="s">
        <v>24</v>
      </c>
      <c r="D167">
        <v>2020</v>
      </c>
      <c r="E167" t="s">
        <v>23</v>
      </c>
      <c r="F167">
        <f>[1]France!$D$22</f>
        <v>495</v>
      </c>
    </row>
    <row r="168" spans="1:6" x14ac:dyDescent="0.25">
      <c r="A168" t="s">
        <v>9</v>
      </c>
      <c r="C168" t="s">
        <v>24</v>
      </c>
      <c r="D168">
        <v>2030</v>
      </c>
      <c r="E168" t="s">
        <v>23</v>
      </c>
      <c r="F168">
        <f>[1]France!$E$22</f>
        <v>742.5</v>
      </c>
    </row>
    <row r="169" spans="1:6" x14ac:dyDescent="0.25">
      <c r="A169" t="s">
        <v>9</v>
      </c>
      <c r="C169" t="s">
        <v>24</v>
      </c>
      <c r="D169">
        <v>2040</v>
      </c>
      <c r="E169" t="s">
        <v>23</v>
      </c>
      <c r="F169">
        <f>[1]France!$F$22</f>
        <v>742.5</v>
      </c>
    </row>
    <row r="170" spans="1:6" x14ac:dyDescent="0.25">
      <c r="A170" t="s">
        <v>9</v>
      </c>
      <c r="C170" t="s">
        <v>24</v>
      </c>
      <c r="D170">
        <v>2050</v>
      </c>
      <c r="E170" t="s">
        <v>23</v>
      </c>
      <c r="F170">
        <f>[1]France!$G$22</f>
        <v>742.5</v>
      </c>
    </row>
    <row r="171" spans="1:6" x14ac:dyDescent="0.25">
      <c r="A171" t="s">
        <v>7</v>
      </c>
      <c r="C171" t="s">
        <v>24</v>
      </c>
      <c r="D171">
        <v>2015</v>
      </c>
      <c r="E171" t="s">
        <v>23</v>
      </c>
      <c r="F171">
        <f>[1]France!$C$23</f>
        <v>664</v>
      </c>
    </row>
    <row r="172" spans="1:6" x14ac:dyDescent="0.25">
      <c r="A172" t="s">
        <v>7</v>
      </c>
      <c r="C172" t="s">
        <v>24</v>
      </c>
      <c r="D172">
        <v>2020</v>
      </c>
      <c r="E172" t="s">
        <v>23</v>
      </c>
      <c r="F172">
        <f>[1]France!$D$23</f>
        <v>664</v>
      </c>
    </row>
    <row r="173" spans="1:6" x14ac:dyDescent="0.25">
      <c r="A173" t="s">
        <v>7</v>
      </c>
      <c r="C173" t="s">
        <v>24</v>
      </c>
      <c r="D173">
        <v>2030</v>
      </c>
      <c r="E173" t="s">
        <v>23</v>
      </c>
      <c r="F173">
        <f>[1]France!$E$23</f>
        <v>664</v>
      </c>
    </row>
    <row r="174" spans="1:6" x14ac:dyDescent="0.25">
      <c r="A174" t="s">
        <v>7</v>
      </c>
      <c r="C174" t="s">
        <v>24</v>
      </c>
      <c r="D174">
        <v>2040</v>
      </c>
      <c r="E174" t="s">
        <v>23</v>
      </c>
      <c r="F174">
        <f>[1]France!$F$23</f>
        <v>664</v>
      </c>
    </row>
    <row r="175" spans="1:6" x14ac:dyDescent="0.25">
      <c r="A175" t="s">
        <v>7</v>
      </c>
      <c r="C175" t="s">
        <v>24</v>
      </c>
      <c r="D175">
        <v>2050</v>
      </c>
      <c r="E175" t="s">
        <v>23</v>
      </c>
      <c r="F175">
        <f>[1]France!$G$23</f>
        <v>664</v>
      </c>
    </row>
    <row r="176" spans="1:6" x14ac:dyDescent="0.25">
      <c r="A176" t="s">
        <v>94</v>
      </c>
      <c r="C176" t="s">
        <v>24</v>
      </c>
      <c r="D176">
        <v>2015</v>
      </c>
      <c r="E176" t="s">
        <v>23</v>
      </c>
      <c r="F176">
        <f>[1]France!$C$24</f>
        <v>11.468528870908424</v>
      </c>
    </row>
    <row r="177" spans="1:6" x14ac:dyDescent="0.25">
      <c r="A177" t="s">
        <v>94</v>
      </c>
      <c r="C177" t="s">
        <v>24</v>
      </c>
      <c r="D177">
        <v>2020</v>
      </c>
      <c r="E177" t="s">
        <v>23</v>
      </c>
      <c r="F177">
        <f>[1]France!$D$24</f>
        <v>11.468528870908424</v>
      </c>
    </row>
    <row r="178" spans="1:6" x14ac:dyDescent="0.25">
      <c r="A178" t="s">
        <v>94</v>
      </c>
      <c r="C178" t="s">
        <v>24</v>
      </c>
      <c r="D178">
        <v>2030</v>
      </c>
      <c r="E178" t="s">
        <v>23</v>
      </c>
      <c r="F178">
        <f>[1]France!$E$24</f>
        <v>11.468528870908424</v>
      </c>
    </row>
    <row r="179" spans="1:6" x14ac:dyDescent="0.25">
      <c r="A179" t="s">
        <v>94</v>
      </c>
      <c r="C179" t="s">
        <v>24</v>
      </c>
      <c r="D179">
        <v>2040</v>
      </c>
      <c r="E179" t="s">
        <v>23</v>
      </c>
      <c r="F179">
        <f>[1]France!$F$24</f>
        <v>11.468528870908424</v>
      </c>
    </row>
    <row r="180" spans="1:6" x14ac:dyDescent="0.25">
      <c r="A180" t="s">
        <v>94</v>
      </c>
      <c r="C180" t="s">
        <v>24</v>
      </c>
      <c r="D180">
        <v>2050</v>
      </c>
      <c r="E180" t="s">
        <v>23</v>
      </c>
      <c r="F180">
        <f>[1]France!$G$24</f>
        <v>11.468528870908424</v>
      </c>
    </row>
    <row r="181" spans="1:6" x14ac:dyDescent="0.25">
      <c r="A181" t="s">
        <v>26</v>
      </c>
      <c r="C181" t="s">
        <v>24</v>
      </c>
      <c r="D181">
        <v>2015</v>
      </c>
      <c r="E181" t="s">
        <v>23</v>
      </c>
      <c r="F181">
        <f>[1]France!$C$25</f>
        <v>700</v>
      </c>
    </row>
    <row r="182" spans="1:6" x14ac:dyDescent="0.25">
      <c r="A182" t="s">
        <v>26</v>
      </c>
      <c r="C182" t="s">
        <v>24</v>
      </c>
      <c r="D182">
        <v>2020</v>
      </c>
      <c r="E182" t="s">
        <v>23</v>
      </c>
      <c r="F182">
        <f>[1]France!$D$25</f>
        <v>700</v>
      </c>
    </row>
    <row r="183" spans="1:6" x14ac:dyDescent="0.25">
      <c r="A183" t="s">
        <v>26</v>
      </c>
      <c r="C183" t="s">
        <v>24</v>
      </c>
      <c r="D183">
        <v>2030</v>
      </c>
      <c r="E183" t="s">
        <v>23</v>
      </c>
      <c r="F183">
        <f>[1]France!$E$25</f>
        <v>700</v>
      </c>
    </row>
    <row r="184" spans="1:6" x14ac:dyDescent="0.25">
      <c r="A184" t="s">
        <v>26</v>
      </c>
      <c r="C184" t="s">
        <v>24</v>
      </c>
      <c r="D184">
        <v>2040</v>
      </c>
      <c r="E184" t="s">
        <v>23</v>
      </c>
      <c r="F184">
        <f>[1]France!$F$25</f>
        <v>700</v>
      </c>
    </row>
    <row r="185" spans="1:6" x14ac:dyDescent="0.25">
      <c r="A185" t="s">
        <v>26</v>
      </c>
      <c r="C185" t="s">
        <v>24</v>
      </c>
      <c r="D185">
        <v>2050</v>
      </c>
      <c r="E185" t="s">
        <v>23</v>
      </c>
      <c r="F185">
        <f>[1]France!$G$25</f>
        <v>700</v>
      </c>
    </row>
    <row r="186" spans="1:6" x14ac:dyDescent="0.25">
      <c r="A186" t="s">
        <v>83</v>
      </c>
      <c r="C186" t="s">
        <v>24</v>
      </c>
      <c r="D186">
        <v>2015</v>
      </c>
      <c r="E186" t="s">
        <v>23</v>
      </c>
      <c r="F186">
        <f>[1]France!$C$26</f>
        <v>20</v>
      </c>
    </row>
    <row r="187" spans="1:6" x14ac:dyDescent="0.25">
      <c r="A187" t="s">
        <v>83</v>
      </c>
      <c r="C187" t="s">
        <v>24</v>
      </c>
      <c r="D187">
        <v>2020</v>
      </c>
      <c r="E187" t="s">
        <v>23</v>
      </c>
      <c r="F187">
        <f>[1]France!$D$26</f>
        <v>20</v>
      </c>
    </row>
    <row r="188" spans="1:6" x14ac:dyDescent="0.25">
      <c r="A188" t="s">
        <v>83</v>
      </c>
      <c r="C188" t="s">
        <v>24</v>
      </c>
      <c r="D188">
        <v>2030</v>
      </c>
      <c r="E188" t="s">
        <v>23</v>
      </c>
      <c r="F188">
        <f>[1]France!$E$26</f>
        <v>20</v>
      </c>
    </row>
    <row r="189" spans="1:6" x14ac:dyDescent="0.25">
      <c r="A189" t="s">
        <v>83</v>
      </c>
      <c r="C189" t="s">
        <v>24</v>
      </c>
      <c r="D189">
        <v>2040</v>
      </c>
      <c r="E189" t="s">
        <v>23</v>
      </c>
      <c r="F189">
        <f>[1]France!$F$26</f>
        <v>20</v>
      </c>
    </row>
    <row r="190" spans="1:6" x14ac:dyDescent="0.25">
      <c r="A190" t="s">
        <v>83</v>
      </c>
      <c r="C190" t="s">
        <v>24</v>
      </c>
      <c r="D190">
        <v>2050</v>
      </c>
      <c r="E190" t="s">
        <v>23</v>
      </c>
      <c r="F190">
        <f>[1]France!$G$26</f>
        <v>20</v>
      </c>
    </row>
    <row r="191" spans="1:6" x14ac:dyDescent="0.25">
      <c r="A191" t="s">
        <v>37</v>
      </c>
      <c r="C191" t="s">
        <v>24</v>
      </c>
      <c r="D191">
        <v>2015</v>
      </c>
      <c r="E191" t="s">
        <v>23</v>
      </c>
      <c r="F191">
        <f>[1]France!$C$27</f>
        <v>100</v>
      </c>
    </row>
    <row r="192" spans="1:6" x14ac:dyDescent="0.25">
      <c r="A192" t="s">
        <v>37</v>
      </c>
      <c r="C192" t="s">
        <v>24</v>
      </c>
      <c r="D192">
        <v>2020</v>
      </c>
      <c r="E192" t="s">
        <v>23</v>
      </c>
      <c r="F192">
        <f>[1]France!$D$27</f>
        <v>100</v>
      </c>
    </row>
    <row r="193" spans="1:6" x14ac:dyDescent="0.25">
      <c r="A193" t="s">
        <v>37</v>
      </c>
      <c r="C193" t="s">
        <v>24</v>
      </c>
      <c r="D193">
        <v>2030</v>
      </c>
      <c r="E193" t="s">
        <v>23</v>
      </c>
      <c r="F193">
        <f>[1]France!$E$27</f>
        <v>100</v>
      </c>
    </row>
    <row r="194" spans="1:6" x14ac:dyDescent="0.25">
      <c r="A194" t="s">
        <v>37</v>
      </c>
      <c r="C194" t="s">
        <v>24</v>
      </c>
      <c r="D194">
        <v>2040</v>
      </c>
      <c r="E194" t="s">
        <v>23</v>
      </c>
      <c r="F194">
        <f>[1]France!$F$27</f>
        <v>100</v>
      </c>
    </row>
    <row r="195" spans="1:6" x14ac:dyDescent="0.25">
      <c r="A195" t="s">
        <v>37</v>
      </c>
      <c r="C195" t="s">
        <v>24</v>
      </c>
      <c r="D195">
        <v>2050</v>
      </c>
      <c r="E195" t="s">
        <v>23</v>
      </c>
      <c r="F195">
        <f>[1]France!$G$27</f>
        <v>100</v>
      </c>
    </row>
    <row r="196" spans="1:6" x14ac:dyDescent="0.25">
      <c r="A196" t="s">
        <v>16</v>
      </c>
      <c r="C196" t="s">
        <v>24</v>
      </c>
      <c r="D196">
        <v>2015</v>
      </c>
      <c r="E196" t="s">
        <v>23</v>
      </c>
      <c r="F196">
        <f>[1]France!$C$28</f>
        <v>180</v>
      </c>
    </row>
    <row r="197" spans="1:6" x14ac:dyDescent="0.25">
      <c r="A197" t="s">
        <v>16</v>
      </c>
      <c r="C197" t="s">
        <v>24</v>
      </c>
      <c r="D197">
        <v>2020</v>
      </c>
      <c r="E197" t="s">
        <v>23</v>
      </c>
      <c r="F197">
        <f>[1]France!$D$28</f>
        <v>180</v>
      </c>
    </row>
    <row r="198" spans="1:6" x14ac:dyDescent="0.25">
      <c r="A198" t="s">
        <v>16</v>
      </c>
      <c r="C198" t="s">
        <v>24</v>
      </c>
      <c r="D198">
        <v>2030</v>
      </c>
      <c r="E198" t="s">
        <v>23</v>
      </c>
      <c r="F198">
        <f>[1]France!$E$28</f>
        <v>180</v>
      </c>
    </row>
    <row r="199" spans="1:6" x14ac:dyDescent="0.25">
      <c r="A199" t="s">
        <v>16</v>
      </c>
      <c r="C199" t="s">
        <v>24</v>
      </c>
      <c r="D199">
        <v>2040</v>
      </c>
      <c r="E199" t="s">
        <v>23</v>
      </c>
      <c r="F199">
        <f>[1]France!$F$28</f>
        <v>180</v>
      </c>
    </row>
    <row r="200" spans="1:6" x14ac:dyDescent="0.25">
      <c r="A200" t="s">
        <v>16</v>
      </c>
      <c r="C200" t="s">
        <v>24</v>
      </c>
      <c r="D200">
        <v>2050</v>
      </c>
      <c r="E200" t="s">
        <v>23</v>
      </c>
      <c r="F200">
        <f>[1]France!$G$28</f>
        <v>180</v>
      </c>
    </row>
    <row r="201" spans="1:6" x14ac:dyDescent="0.25">
      <c r="A201" t="s">
        <v>8</v>
      </c>
      <c r="C201" t="s">
        <v>25</v>
      </c>
      <c r="D201">
        <v>2015</v>
      </c>
      <c r="E201" t="s">
        <v>23</v>
      </c>
      <c r="F201">
        <f>[1]Germany!$C$18</f>
        <v>125</v>
      </c>
    </row>
    <row r="202" spans="1:6" x14ac:dyDescent="0.25">
      <c r="A202" t="s">
        <v>8</v>
      </c>
      <c r="C202" t="s">
        <v>25</v>
      </c>
      <c r="D202">
        <v>2020</v>
      </c>
      <c r="E202" t="s">
        <v>23</v>
      </c>
      <c r="F202">
        <f>[1]Germany!$D$18</f>
        <v>117.14285714285714</v>
      </c>
    </row>
    <row r="203" spans="1:6" x14ac:dyDescent="0.25">
      <c r="A203" t="s">
        <v>8</v>
      </c>
      <c r="C203" t="s">
        <v>25</v>
      </c>
      <c r="D203">
        <v>2030</v>
      </c>
      <c r="E203" t="s">
        <v>23</v>
      </c>
      <c r="F203">
        <f>[1]Germany!$E$18</f>
        <v>101.42857142857143</v>
      </c>
    </row>
    <row r="204" spans="1:6" x14ac:dyDescent="0.25">
      <c r="A204" t="s">
        <v>8</v>
      </c>
      <c r="C204" t="s">
        <v>25</v>
      </c>
      <c r="D204">
        <v>2040</v>
      </c>
      <c r="E204" t="s">
        <v>23</v>
      </c>
      <c r="F204">
        <f>[1]Germany!$F$18</f>
        <v>85.714285714285722</v>
      </c>
    </row>
    <row r="205" spans="1:6" x14ac:dyDescent="0.25">
      <c r="A205" t="s">
        <v>8</v>
      </c>
      <c r="C205" t="s">
        <v>25</v>
      </c>
      <c r="D205">
        <v>2050</v>
      </c>
      <c r="E205" t="s">
        <v>23</v>
      </c>
      <c r="F205">
        <f>[1]Germany!$G$18</f>
        <v>70</v>
      </c>
    </row>
    <row r="206" spans="1:6" x14ac:dyDescent="0.25">
      <c r="A206" t="s">
        <v>5</v>
      </c>
      <c r="C206" t="s">
        <v>25</v>
      </c>
      <c r="D206">
        <v>2015</v>
      </c>
      <c r="E206" t="s">
        <v>23</v>
      </c>
      <c r="F206">
        <f>[1]Germany!$C$21</f>
        <v>60</v>
      </c>
    </row>
    <row r="207" spans="1:6" x14ac:dyDescent="0.25">
      <c r="A207" t="s">
        <v>5</v>
      </c>
      <c r="C207" t="s">
        <v>25</v>
      </c>
      <c r="D207">
        <v>2020</v>
      </c>
      <c r="E207" t="s">
        <v>23</v>
      </c>
      <c r="F207">
        <f>[1]Germany!$D$21</f>
        <v>80</v>
      </c>
    </row>
    <row r="208" spans="1:6" x14ac:dyDescent="0.25">
      <c r="A208" t="s">
        <v>5</v>
      </c>
      <c r="C208" t="s">
        <v>25</v>
      </c>
      <c r="D208">
        <v>2030</v>
      </c>
      <c r="E208" t="s">
        <v>23</v>
      </c>
      <c r="F208">
        <f>[1]Germany!$E$21</f>
        <v>100</v>
      </c>
    </row>
    <row r="209" spans="1:6" x14ac:dyDescent="0.25">
      <c r="A209" t="s">
        <v>5</v>
      </c>
      <c r="C209" t="s">
        <v>25</v>
      </c>
      <c r="D209">
        <v>2040</v>
      </c>
      <c r="E209" t="s">
        <v>23</v>
      </c>
      <c r="F209">
        <f>[1]Germany!$F$21</f>
        <v>120</v>
      </c>
    </row>
    <row r="210" spans="1:6" x14ac:dyDescent="0.25">
      <c r="A210" t="s">
        <v>5</v>
      </c>
      <c r="C210" t="s">
        <v>25</v>
      </c>
      <c r="D210">
        <v>2050</v>
      </c>
      <c r="E210" t="s">
        <v>23</v>
      </c>
      <c r="F210">
        <f>[1]Germany!$G$21</f>
        <v>120</v>
      </c>
    </row>
    <row r="211" spans="1:6" x14ac:dyDescent="0.25">
      <c r="A211" t="s">
        <v>9</v>
      </c>
      <c r="C211" t="s">
        <v>25</v>
      </c>
      <c r="D211">
        <v>2015</v>
      </c>
      <c r="E211" t="s">
        <v>23</v>
      </c>
      <c r="F211">
        <f>[1]Germany!$C$22</f>
        <v>495</v>
      </c>
    </row>
    <row r="212" spans="1:6" x14ac:dyDescent="0.25">
      <c r="A212" t="s">
        <v>9</v>
      </c>
      <c r="C212" t="s">
        <v>25</v>
      </c>
      <c r="D212">
        <v>2020</v>
      </c>
      <c r="E212" t="s">
        <v>23</v>
      </c>
      <c r="F212">
        <f>[1]Germany!$D$22</f>
        <v>495</v>
      </c>
    </row>
    <row r="213" spans="1:6" x14ac:dyDescent="0.25">
      <c r="A213" t="s">
        <v>9</v>
      </c>
      <c r="C213" t="s">
        <v>25</v>
      </c>
      <c r="D213">
        <v>2030</v>
      </c>
      <c r="E213" t="s">
        <v>23</v>
      </c>
      <c r="F213">
        <f>[1]Germany!$E$22</f>
        <v>742.5</v>
      </c>
    </row>
    <row r="214" spans="1:6" x14ac:dyDescent="0.25">
      <c r="A214" t="s">
        <v>9</v>
      </c>
      <c r="C214" t="s">
        <v>25</v>
      </c>
      <c r="D214">
        <v>2040</v>
      </c>
      <c r="E214" t="s">
        <v>23</v>
      </c>
      <c r="F214">
        <f>[1]Germany!$F$22</f>
        <v>742.5</v>
      </c>
    </row>
    <row r="215" spans="1:6" x14ac:dyDescent="0.25">
      <c r="A215" t="s">
        <v>9</v>
      </c>
      <c r="C215" t="s">
        <v>25</v>
      </c>
      <c r="D215">
        <v>2050</v>
      </c>
      <c r="E215" t="s">
        <v>23</v>
      </c>
      <c r="F215">
        <f>[1]Germany!$G$22</f>
        <v>742.5</v>
      </c>
    </row>
    <row r="216" spans="1:6" x14ac:dyDescent="0.25">
      <c r="A216" t="s">
        <v>7</v>
      </c>
      <c r="C216" t="s">
        <v>25</v>
      </c>
      <c r="D216">
        <v>2015</v>
      </c>
      <c r="E216" t="s">
        <v>23</v>
      </c>
      <c r="F216">
        <f>[1]Germany!$C$23</f>
        <v>664</v>
      </c>
    </row>
    <row r="217" spans="1:6" x14ac:dyDescent="0.25">
      <c r="A217" t="s">
        <v>7</v>
      </c>
      <c r="C217" t="s">
        <v>25</v>
      </c>
      <c r="D217">
        <v>2020</v>
      </c>
      <c r="E217" t="s">
        <v>23</v>
      </c>
      <c r="F217">
        <f>[1]Germany!$D$23</f>
        <v>664</v>
      </c>
    </row>
    <row r="218" spans="1:6" x14ac:dyDescent="0.25">
      <c r="A218" t="s">
        <v>7</v>
      </c>
      <c r="C218" t="s">
        <v>25</v>
      </c>
      <c r="D218">
        <v>2030</v>
      </c>
      <c r="E218" t="s">
        <v>23</v>
      </c>
      <c r="F218">
        <f>[1]Germany!$E$23</f>
        <v>664</v>
      </c>
    </row>
    <row r="219" spans="1:6" x14ac:dyDescent="0.25">
      <c r="A219" t="s">
        <v>7</v>
      </c>
      <c r="C219" t="s">
        <v>25</v>
      </c>
      <c r="D219">
        <v>2040</v>
      </c>
      <c r="E219" t="s">
        <v>23</v>
      </c>
      <c r="F219">
        <f>[1]Germany!$F$23</f>
        <v>664</v>
      </c>
    </row>
    <row r="220" spans="1:6" x14ac:dyDescent="0.25">
      <c r="A220" t="s">
        <v>7</v>
      </c>
      <c r="C220" t="s">
        <v>25</v>
      </c>
      <c r="D220">
        <v>2050</v>
      </c>
      <c r="E220" t="s">
        <v>23</v>
      </c>
      <c r="F220">
        <f>[1]Germany!$G$23</f>
        <v>664</v>
      </c>
    </row>
    <row r="221" spans="1:6" x14ac:dyDescent="0.25">
      <c r="A221" t="s">
        <v>94</v>
      </c>
      <c r="C221" t="s">
        <v>25</v>
      </c>
      <c r="D221">
        <v>2015</v>
      </c>
      <c r="E221" t="s">
        <v>23</v>
      </c>
      <c r="F221">
        <f>[1]Germany!$C$24</f>
        <v>13.212048846675714</v>
      </c>
    </row>
    <row r="222" spans="1:6" x14ac:dyDescent="0.25">
      <c r="A222" t="s">
        <v>94</v>
      </c>
      <c r="C222" t="s">
        <v>25</v>
      </c>
      <c r="D222">
        <v>2020</v>
      </c>
      <c r="E222" t="s">
        <v>23</v>
      </c>
      <c r="F222">
        <f>[1]Germany!$D$24</f>
        <v>13.212048846675714</v>
      </c>
    </row>
    <row r="223" spans="1:6" x14ac:dyDescent="0.25">
      <c r="A223" t="s">
        <v>94</v>
      </c>
      <c r="C223" t="s">
        <v>25</v>
      </c>
      <c r="D223">
        <v>2030</v>
      </c>
      <c r="E223" t="s">
        <v>23</v>
      </c>
      <c r="F223">
        <f>[1]Germany!$E$24</f>
        <v>13.212048846675714</v>
      </c>
    </row>
    <row r="224" spans="1:6" x14ac:dyDescent="0.25">
      <c r="A224" t="s">
        <v>94</v>
      </c>
      <c r="C224" t="s">
        <v>25</v>
      </c>
      <c r="D224">
        <v>2040</v>
      </c>
      <c r="E224" t="s">
        <v>23</v>
      </c>
      <c r="F224">
        <f>[1]Germany!$F$24</f>
        <v>13.212048846675714</v>
      </c>
    </row>
    <row r="225" spans="1:6" x14ac:dyDescent="0.25">
      <c r="A225" t="s">
        <v>94</v>
      </c>
      <c r="C225" t="s">
        <v>25</v>
      </c>
      <c r="D225">
        <v>2050</v>
      </c>
      <c r="E225" t="s">
        <v>23</v>
      </c>
      <c r="F225">
        <f>[1]Germany!$G$24</f>
        <v>13.212048846675714</v>
      </c>
    </row>
    <row r="226" spans="1:6" x14ac:dyDescent="0.25">
      <c r="A226" t="s">
        <v>26</v>
      </c>
      <c r="C226" t="s">
        <v>25</v>
      </c>
      <c r="D226">
        <v>2015</v>
      </c>
      <c r="E226" t="s">
        <v>23</v>
      </c>
      <c r="F226">
        <f>[1]Germany!$C$25</f>
        <v>700</v>
      </c>
    </row>
    <row r="227" spans="1:6" x14ac:dyDescent="0.25">
      <c r="A227" t="s">
        <v>26</v>
      </c>
      <c r="C227" t="s">
        <v>25</v>
      </c>
      <c r="D227">
        <v>2020</v>
      </c>
      <c r="E227" t="s">
        <v>23</v>
      </c>
      <c r="F227">
        <f>[1]Germany!$D$25</f>
        <v>700</v>
      </c>
    </row>
    <row r="228" spans="1:6" x14ac:dyDescent="0.25">
      <c r="A228" t="s">
        <v>26</v>
      </c>
      <c r="C228" t="s">
        <v>25</v>
      </c>
      <c r="D228">
        <v>2030</v>
      </c>
      <c r="E228" t="s">
        <v>23</v>
      </c>
      <c r="F228">
        <f>[1]Germany!$E$25</f>
        <v>700</v>
      </c>
    </row>
    <row r="229" spans="1:6" x14ac:dyDescent="0.25">
      <c r="A229" t="s">
        <v>26</v>
      </c>
      <c r="C229" t="s">
        <v>25</v>
      </c>
      <c r="D229">
        <v>2040</v>
      </c>
      <c r="E229" t="s">
        <v>23</v>
      </c>
      <c r="F229">
        <f>[1]Germany!$F$25</f>
        <v>700</v>
      </c>
    </row>
    <row r="230" spans="1:6" x14ac:dyDescent="0.25">
      <c r="A230" t="s">
        <v>26</v>
      </c>
      <c r="C230" t="s">
        <v>25</v>
      </c>
      <c r="D230">
        <v>2050</v>
      </c>
      <c r="E230" t="s">
        <v>23</v>
      </c>
      <c r="F230">
        <f>[1]Germany!$G$25</f>
        <v>700</v>
      </c>
    </row>
    <row r="231" spans="1:6" x14ac:dyDescent="0.25">
      <c r="A231" t="s">
        <v>83</v>
      </c>
      <c r="C231" t="s">
        <v>25</v>
      </c>
      <c r="D231">
        <v>2015</v>
      </c>
      <c r="E231" t="s">
        <v>23</v>
      </c>
      <c r="F231">
        <f>[1]Germany!$C$26</f>
        <v>20</v>
      </c>
    </row>
    <row r="232" spans="1:6" x14ac:dyDescent="0.25">
      <c r="A232" t="s">
        <v>83</v>
      </c>
      <c r="C232" t="s">
        <v>25</v>
      </c>
      <c r="D232">
        <v>2020</v>
      </c>
      <c r="E232" t="s">
        <v>23</v>
      </c>
      <c r="F232">
        <f>[1]Germany!$D$26</f>
        <v>20</v>
      </c>
    </row>
    <row r="233" spans="1:6" x14ac:dyDescent="0.25">
      <c r="A233" t="s">
        <v>83</v>
      </c>
      <c r="C233" t="s">
        <v>25</v>
      </c>
      <c r="D233">
        <v>2030</v>
      </c>
      <c r="E233" t="s">
        <v>23</v>
      </c>
      <c r="F233">
        <f>[1]Germany!$E$26</f>
        <v>20</v>
      </c>
    </row>
    <row r="234" spans="1:6" x14ac:dyDescent="0.25">
      <c r="A234" t="s">
        <v>83</v>
      </c>
      <c r="C234" t="s">
        <v>25</v>
      </c>
      <c r="D234">
        <v>2040</v>
      </c>
      <c r="E234" t="s">
        <v>23</v>
      </c>
      <c r="F234">
        <f>[1]Germany!$F$26</f>
        <v>20</v>
      </c>
    </row>
    <row r="235" spans="1:6" x14ac:dyDescent="0.25">
      <c r="A235" t="s">
        <v>83</v>
      </c>
      <c r="C235" t="s">
        <v>25</v>
      </c>
      <c r="D235">
        <v>2050</v>
      </c>
      <c r="E235" t="s">
        <v>23</v>
      </c>
      <c r="F235">
        <f>[1]Germany!$G$26</f>
        <v>20</v>
      </c>
    </row>
    <row r="236" spans="1:6" x14ac:dyDescent="0.25">
      <c r="A236" t="s">
        <v>37</v>
      </c>
      <c r="C236" t="s">
        <v>25</v>
      </c>
      <c r="D236">
        <v>2015</v>
      </c>
      <c r="E236" t="s">
        <v>23</v>
      </c>
      <c r="F236">
        <f>[1]Germany!$C$27</f>
        <v>100</v>
      </c>
    </row>
    <row r="237" spans="1:6" x14ac:dyDescent="0.25">
      <c r="A237" t="s">
        <v>37</v>
      </c>
      <c r="C237" t="s">
        <v>25</v>
      </c>
      <c r="D237">
        <v>2020</v>
      </c>
      <c r="E237" t="s">
        <v>23</v>
      </c>
      <c r="F237">
        <f>[1]Germany!$D$27</f>
        <v>100</v>
      </c>
    </row>
    <row r="238" spans="1:6" x14ac:dyDescent="0.25">
      <c r="A238" t="s">
        <v>37</v>
      </c>
      <c r="C238" t="s">
        <v>25</v>
      </c>
      <c r="D238">
        <v>2030</v>
      </c>
      <c r="E238" t="s">
        <v>23</v>
      </c>
      <c r="F238">
        <f>[1]Germany!$E$27</f>
        <v>100</v>
      </c>
    </row>
    <row r="239" spans="1:6" x14ac:dyDescent="0.25">
      <c r="A239" t="s">
        <v>37</v>
      </c>
      <c r="C239" t="s">
        <v>25</v>
      </c>
      <c r="D239">
        <v>2040</v>
      </c>
      <c r="E239" t="s">
        <v>23</v>
      </c>
      <c r="F239">
        <f>[1]Germany!$F$27</f>
        <v>100</v>
      </c>
    </row>
    <row r="240" spans="1:6" x14ac:dyDescent="0.25">
      <c r="A240" t="s">
        <v>37</v>
      </c>
      <c r="C240" t="s">
        <v>25</v>
      </c>
      <c r="D240">
        <v>2050</v>
      </c>
      <c r="E240" t="s">
        <v>23</v>
      </c>
      <c r="F240">
        <f>[1]Germany!$G$27</f>
        <v>100</v>
      </c>
    </row>
    <row r="241" spans="1:6" x14ac:dyDescent="0.25">
      <c r="A241" t="s">
        <v>16</v>
      </c>
      <c r="C241" t="s">
        <v>25</v>
      </c>
      <c r="D241">
        <v>2015</v>
      </c>
      <c r="E241" t="s">
        <v>23</v>
      </c>
      <c r="F241">
        <f>[1]Germany!$C$28</f>
        <v>180</v>
      </c>
    </row>
    <row r="242" spans="1:6" x14ac:dyDescent="0.25">
      <c r="A242" t="s">
        <v>16</v>
      </c>
      <c r="C242" t="s">
        <v>25</v>
      </c>
      <c r="D242">
        <v>2020</v>
      </c>
      <c r="E242" t="s">
        <v>23</v>
      </c>
      <c r="F242">
        <f>[1]Germany!$D$28</f>
        <v>180</v>
      </c>
    </row>
    <row r="243" spans="1:6" x14ac:dyDescent="0.25">
      <c r="A243" t="s">
        <v>16</v>
      </c>
      <c r="C243" t="s">
        <v>25</v>
      </c>
      <c r="D243">
        <v>2030</v>
      </c>
      <c r="E243" t="s">
        <v>23</v>
      </c>
      <c r="F243">
        <f>[1]Germany!$E$28</f>
        <v>180</v>
      </c>
    </row>
    <row r="244" spans="1:6" x14ac:dyDescent="0.25">
      <c r="A244" t="s">
        <v>16</v>
      </c>
      <c r="C244" t="s">
        <v>25</v>
      </c>
      <c r="D244">
        <v>2040</v>
      </c>
      <c r="E244" t="s">
        <v>23</v>
      </c>
      <c r="F244">
        <f>[1]Germany!$F$28</f>
        <v>180</v>
      </c>
    </row>
    <row r="245" spans="1:6" x14ac:dyDescent="0.25">
      <c r="A245" t="s">
        <v>16</v>
      </c>
      <c r="C245" t="s">
        <v>25</v>
      </c>
      <c r="D245">
        <v>2050</v>
      </c>
      <c r="E245" t="s">
        <v>23</v>
      </c>
      <c r="F245">
        <f>[1]Germany!$G$28</f>
        <v>180</v>
      </c>
    </row>
    <row r="246" spans="1:6" x14ac:dyDescent="0.25">
      <c r="A246" t="s">
        <v>8</v>
      </c>
      <c r="C246" t="s">
        <v>100</v>
      </c>
      <c r="D246">
        <v>2015</v>
      </c>
      <c r="E246" t="s">
        <v>23</v>
      </c>
      <c r="F246">
        <f>[1]Italy!$C$18</f>
        <v>105</v>
      </c>
    </row>
    <row r="247" spans="1:6" x14ac:dyDescent="0.25">
      <c r="A247" t="s">
        <v>8</v>
      </c>
      <c r="C247" t="s">
        <v>100</v>
      </c>
      <c r="D247">
        <v>2020</v>
      </c>
      <c r="E247" t="s">
        <v>23</v>
      </c>
      <c r="F247">
        <f>[1]Italy!$D$18</f>
        <v>100</v>
      </c>
    </row>
    <row r="248" spans="1:6" x14ac:dyDescent="0.25">
      <c r="A248" t="s">
        <v>8</v>
      </c>
      <c r="C248" t="s">
        <v>100</v>
      </c>
      <c r="D248">
        <v>2030</v>
      </c>
      <c r="E248" t="s">
        <v>23</v>
      </c>
      <c r="F248">
        <f>[1]Italy!$E$18</f>
        <v>90</v>
      </c>
    </row>
    <row r="249" spans="1:6" x14ac:dyDescent="0.25">
      <c r="A249" t="s">
        <v>8</v>
      </c>
      <c r="C249" t="s">
        <v>100</v>
      </c>
      <c r="D249">
        <v>2040</v>
      </c>
      <c r="E249" t="s">
        <v>23</v>
      </c>
      <c r="F249">
        <f>[1]Italy!$F$18</f>
        <v>80</v>
      </c>
    </row>
    <row r="250" spans="1:6" x14ac:dyDescent="0.25">
      <c r="A250" t="s">
        <v>8</v>
      </c>
      <c r="C250" t="s">
        <v>100</v>
      </c>
      <c r="D250">
        <v>2050</v>
      </c>
      <c r="E250" t="s">
        <v>23</v>
      </c>
      <c r="F250">
        <f>[1]Italy!$G$18</f>
        <v>70</v>
      </c>
    </row>
    <row r="251" spans="1:6" x14ac:dyDescent="0.25">
      <c r="A251" t="s">
        <v>5</v>
      </c>
      <c r="C251" t="s">
        <v>100</v>
      </c>
      <c r="D251">
        <v>2015</v>
      </c>
      <c r="E251" t="s">
        <v>23</v>
      </c>
      <c r="F251">
        <f>[1]Italy!$C$21</f>
        <v>60</v>
      </c>
    </row>
    <row r="252" spans="1:6" x14ac:dyDescent="0.25">
      <c r="A252" t="s">
        <v>5</v>
      </c>
      <c r="C252" t="s">
        <v>100</v>
      </c>
      <c r="D252">
        <v>2020</v>
      </c>
      <c r="E252" t="s">
        <v>23</v>
      </c>
      <c r="F252">
        <f>[1]Italy!$D$21</f>
        <v>80</v>
      </c>
    </row>
    <row r="253" spans="1:6" x14ac:dyDescent="0.25">
      <c r="A253" t="s">
        <v>5</v>
      </c>
      <c r="C253" t="s">
        <v>100</v>
      </c>
      <c r="D253">
        <v>2030</v>
      </c>
      <c r="E253" t="s">
        <v>23</v>
      </c>
      <c r="F253">
        <f>[1]Italy!$E$21</f>
        <v>100</v>
      </c>
    </row>
    <row r="254" spans="1:6" x14ac:dyDescent="0.25">
      <c r="A254" t="s">
        <v>5</v>
      </c>
      <c r="C254" t="s">
        <v>100</v>
      </c>
      <c r="D254">
        <v>2040</v>
      </c>
      <c r="E254" t="s">
        <v>23</v>
      </c>
      <c r="F254">
        <f>[1]Italy!$F$21</f>
        <v>120</v>
      </c>
    </row>
    <row r="255" spans="1:6" x14ac:dyDescent="0.25">
      <c r="A255" t="s">
        <v>5</v>
      </c>
      <c r="C255" t="s">
        <v>100</v>
      </c>
      <c r="D255">
        <v>2050</v>
      </c>
      <c r="E255" t="s">
        <v>23</v>
      </c>
      <c r="F255">
        <f>[1]Italy!$G$21</f>
        <v>120</v>
      </c>
    </row>
    <row r="256" spans="1:6" x14ac:dyDescent="0.25">
      <c r="A256" t="s">
        <v>9</v>
      </c>
      <c r="C256" t="s">
        <v>100</v>
      </c>
      <c r="D256">
        <v>2015</v>
      </c>
      <c r="E256" t="s">
        <v>23</v>
      </c>
      <c r="F256">
        <f>[1]Italy!$C$22</f>
        <v>495</v>
      </c>
    </row>
    <row r="257" spans="1:6" x14ac:dyDescent="0.25">
      <c r="A257" t="s">
        <v>9</v>
      </c>
      <c r="C257" t="s">
        <v>100</v>
      </c>
      <c r="D257">
        <v>2020</v>
      </c>
      <c r="E257" t="s">
        <v>23</v>
      </c>
      <c r="F257">
        <f>[1]Italy!$D$22</f>
        <v>495</v>
      </c>
    </row>
    <row r="258" spans="1:6" x14ac:dyDescent="0.25">
      <c r="A258" t="s">
        <v>9</v>
      </c>
      <c r="C258" t="s">
        <v>100</v>
      </c>
      <c r="D258">
        <v>2030</v>
      </c>
      <c r="E258" t="s">
        <v>23</v>
      </c>
      <c r="F258">
        <f>[1]Italy!$E$22</f>
        <v>742.5</v>
      </c>
    </row>
    <row r="259" spans="1:6" x14ac:dyDescent="0.25">
      <c r="A259" t="s">
        <v>9</v>
      </c>
      <c r="C259" t="s">
        <v>100</v>
      </c>
      <c r="D259">
        <v>2040</v>
      </c>
      <c r="E259" t="s">
        <v>23</v>
      </c>
      <c r="F259">
        <f>[1]Italy!$F$22</f>
        <v>742.5</v>
      </c>
    </row>
    <row r="260" spans="1:6" x14ac:dyDescent="0.25">
      <c r="A260" t="s">
        <v>9</v>
      </c>
      <c r="C260" t="s">
        <v>100</v>
      </c>
      <c r="D260">
        <v>2050</v>
      </c>
      <c r="E260" t="s">
        <v>23</v>
      </c>
      <c r="F260">
        <f>[1]Italy!$G$22</f>
        <v>742.5</v>
      </c>
    </row>
    <row r="261" spans="1:6" x14ac:dyDescent="0.25">
      <c r="A261" t="s">
        <v>7</v>
      </c>
      <c r="C261" t="s">
        <v>100</v>
      </c>
      <c r="D261">
        <v>2015</v>
      </c>
      <c r="E261" t="s">
        <v>23</v>
      </c>
      <c r="F261">
        <f>[1]Italy!$C$23</f>
        <v>664</v>
      </c>
    </row>
    <row r="262" spans="1:6" x14ac:dyDescent="0.25">
      <c r="A262" t="s">
        <v>7</v>
      </c>
      <c r="C262" t="s">
        <v>100</v>
      </c>
      <c r="D262">
        <v>2020</v>
      </c>
      <c r="E262" t="s">
        <v>23</v>
      </c>
      <c r="F262">
        <f>[1]Italy!$D$23</f>
        <v>664</v>
      </c>
    </row>
    <row r="263" spans="1:6" x14ac:dyDescent="0.25">
      <c r="A263" t="s">
        <v>7</v>
      </c>
      <c r="C263" t="s">
        <v>100</v>
      </c>
      <c r="D263">
        <v>2030</v>
      </c>
      <c r="E263" t="s">
        <v>23</v>
      </c>
      <c r="F263">
        <f>[1]Italy!$E$23</f>
        <v>664</v>
      </c>
    </row>
    <row r="264" spans="1:6" x14ac:dyDescent="0.25">
      <c r="A264" t="s">
        <v>7</v>
      </c>
      <c r="C264" t="s">
        <v>100</v>
      </c>
      <c r="D264">
        <v>2040</v>
      </c>
      <c r="E264" t="s">
        <v>23</v>
      </c>
      <c r="F264">
        <f>[1]Italy!$F$23</f>
        <v>664</v>
      </c>
    </row>
    <row r="265" spans="1:6" x14ac:dyDescent="0.25">
      <c r="A265" t="s">
        <v>7</v>
      </c>
      <c r="C265" t="s">
        <v>100</v>
      </c>
      <c r="D265">
        <v>2050</v>
      </c>
      <c r="E265" t="s">
        <v>23</v>
      </c>
      <c r="F265">
        <f>[1]Italy!$G$23</f>
        <v>664</v>
      </c>
    </row>
    <row r="266" spans="1:6" x14ac:dyDescent="0.25">
      <c r="A266" t="s">
        <v>94</v>
      </c>
      <c r="C266" t="s">
        <v>100</v>
      </c>
      <c r="D266">
        <v>2015</v>
      </c>
      <c r="E266" t="s">
        <v>23</v>
      </c>
      <c r="F266">
        <f>[1]Italy!$C$24</f>
        <v>11.818498331479422</v>
      </c>
    </row>
    <row r="267" spans="1:6" x14ac:dyDescent="0.25">
      <c r="A267" t="s">
        <v>94</v>
      </c>
      <c r="C267" t="s">
        <v>100</v>
      </c>
      <c r="D267">
        <v>2020</v>
      </c>
      <c r="E267" t="s">
        <v>23</v>
      </c>
      <c r="F267">
        <f>[1]Italy!$D$24</f>
        <v>11.818498331479422</v>
      </c>
    </row>
    <row r="268" spans="1:6" x14ac:dyDescent="0.25">
      <c r="A268" t="s">
        <v>94</v>
      </c>
      <c r="C268" t="s">
        <v>100</v>
      </c>
      <c r="D268">
        <v>2030</v>
      </c>
      <c r="E268" t="s">
        <v>23</v>
      </c>
      <c r="F268">
        <f>[1]Italy!$E$24</f>
        <v>11.818498331479422</v>
      </c>
    </row>
    <row r="269" spans="1:6" x14ac:dyDescent="0.25">
      <c r="A269" t="s">
        <v>94</v>
      </c>
      <c r="C269" t="s">
        <v>100</v>
      </c>
      <c r="D269">
        <v>2040</v>
      </c>
      <c r="E269" t="s">
        <v>23</v>
      </c>
      <c r="F269">
        <f>[1]Italy!$F$24</f>
        <v>11.818498331479422</v>
      </c>
    </row>
    <row r="270" spans="1:6" x14ac:dyDescent="0.25">
      <c r="A270" t="s">
        <v>94</v>
      </c>
      <c r="C270" t="s">
        <v>100</v>
      </c>
      <c r="D270">
        <v>2050</v>
      </c>
      <c r="E270" t="s">
        <v>23</v>
      </c>
      <c r="F270">
        <f>[1]Italy!$G$24</f>
        <v>11.818498331479422</v>
      </c>
    </row>
    <row r="271" spans="1:6" x14ac:dyDescent="0.25">
      <c r="A271" t="s">
        <v>26</v>
      </c>
      <c r="C271" t="s">
        <v>100</v>
      </c>
      <c r="D271">
        <v>2015</v>
      </c>
      <c r="E271" t="s">
        <v>23</v>
      </c>
      <c r="F271">
        <f>[1]Italy!$C$25</f>
        <v>700</v>
      </c>
    </row>
    <row r="272" spans="1:6" x14ac:dyDescent="0.25">
      <c r="A272" t="s">
        <v>26</v>
      </c>
      <c r="C272" t="s">
        <v>100</v>
      </c>
      <c r="D272">
        <v>2020</v>
      </c>
      <c r="E272" t="s">
        <v>23</v>
      </c>
      <c r="F272">
        <f>[1]Italy!$D$25</f>
        <v>700</v>
      </c>
    </row>
    <row r="273" spans="1:6" x14ac:dyDescent="0.25">
      <c r="A273" t="s">
        <v>26</v>
      </c>
      <c r="C273" t="s">
        <v>100</v>
      </c>
      <c r="D273">
        <v>2030</v>
      </c>
      <c r="E273" t="s">
        <v>23</v>
      </c>
      <c r="F273">
        <f>[1]Italy!$E$25</f>
        <v>700</v>
      </c>
    </row>
    <row r="274" spans="1:6" x14ac:dyDescent="0.25">
      <c r="A274" t="s">
        <v>26</v>
      </c>
      <c r="C274" t="s">
        <v>100</v>
      </c>
      <c r="D274">
        <v>2040</v>
      </c>
      <c r="E274" t="s">
        <v>23</v>
      </c>
      <c r="F274">
        <f>[1]Italy!$F$25</f>
        <v>700</v>
      </c>
    </row>
    <row r="275" spans="1:6" x14ac:dyDescent="0.25">
      <c r="A275" t="s">
        <v>26</v>
      </c>
      <c r="C275" t="s">
        <v>100</v>
      </c>
      <c r="D275">
        <v>2050</v>
      </c>
      <c r="E275" t="s">
        <v>23</v>
      </c>
      <c r="F275">
        <f>[1]Italy!$G$25</f>
        <v>700</v>
      </c>
    </row>
    <row r="276" spans="1:6" x14ac:dyDescent="0.25">
      <c r="A276" t="s">
        <v>83</v>
      </c>
      <c r="C276" t="s">
        <v>100</v>
      </c>
      <c r="D276">
        <v>2015</v>
      </c>
      <c r="E276" t="s">
        <v>23</v>
      </c>
      <c r="F276">
        <f>[1]Italy!$C$26</f>
        <v>20</v>
      </c>
    </row>
    <row r="277" spans="1:6" x14ac:dyDescent="0.25">
      <c r="A277" t="s">
        <v>83</v>
      </c>
      <c r="C277" t="s">
        <v>100</v>
      </c>
      <c r="D277">
        <v>2020</v>
      </c>
      <c r="E277" t="s">
        <v>23</v>
      </c>
      <c r="F277">
        <f>[1]Italy!$D$26</f>
        <v>20</v>
      </c>
    </row>
    <row r="278" spans="1:6" x14ac:dyDescent="0.25">
      <c r="A278" t="s">
        <v>83</v>
      </c>
      <c r="C278" t="s">
        <v>100</v>
      </c>
      <c r="D278">
        <v>2030</v>
      </c>
      <c r="E278" t="s">
        <v>23</v>
      </c>
      <c r="F278">
        <f>[1]Italy!$E$26</f>
        <v>20</v>
      </c>
    </row>
    <row r="279" spans="1:6" x14ac:dyDescent="0.25">
      <c r="A279" t="s">
        <v>83</v>
      </c>
      <c r="C279" t="s">
        <v>100</v>
      </c>
      <c r="D279">
        <v>2040</v>
      </c>
      <c r="E279" t="s">
        <v>23</v>
      </c>
      <c r="F279">
        <f>[1]Italy!$F$26</f>
        <v>20</v>
      </c>
    </row>
    <row r="280" spans="1:6" x14ac:dyDescent="0.25">
      <c r="A280" t="s">
        <v>83</v>
      </c>
      <c r="C280" t="s">
        <v>100</v>
      </c>
      <c r="D280">
        <v>2050</v>
      </c>
      <c r="E280" t="s">
        <v>23</v>
      </c>
      <c r="F280">
        <f>[1]Italy!$G$26</f>
        <v>20</v>
      </c>
    </row>
    <row r="281" spans="1:6" x14ac:dyDescent="0.25">
      <c r="A281" t="s">
        <v>37</v>
      </c>
      <c r="C281" t="s">
        <v>100</v>
      </c>
      <c r="D281">
        <v>2015</v>
      </c>
      <c r="E281" t="s">
        <v>23</v>
      </c>
      <c r="F281">
        <f>[1]Italy!$C$27</f>
        <v>100</v>
      </c>
    </row>
    <row r="282" spans="1:6" x14ac:dyDescent="0.25">
      <c r="A282" t="s">
        <v>37</v>
      </c>
      <c r="C282" t="s">
        <v>100</v>
      </c>
      <c r="D282">
        <v>2020</v>
      </c>
      <c r="E282" t="s">
        <v>23</v>
      </c>
      <c r="F282">
        <f>[1]Italy!$D$27</f>
        <v>100</v>
      </c>
    </row>
    <row r="283" spans="1:6" x14ac:dyDescent="0.25">
      <c r="A283" t="s">
        <v>37</v>
      </c>
      <c r="C283" t="s">
        <v>100</v>
      </c>
      <c r="D283">
        <v>2030</v>
      </c>
      <c r="E283" t="s">
        <v>23</v>
      </c>
      <c r="F283">
        <f>[1]Italy!$E$27</f>
        <v>100</v>
      </c>
    </row>
    <row r="284" spans="1:6" x14ac:dyDescent="0.25">
      <c r="A284" t="s">
        <v>37</v>
      </c>
      <c r="C284" t="s">
        <v>100</v>
      </c>
      <c r="D284">
        <v>2040</v>
      </c>
      <c r="E284" t="s">
        <v>23</v>
      </c>
      <c r="F284">
        <f>[1]Italy!$F$27</f>
        <v>100</v>
      </c>
    </row>
    <row r="285" spans="1:6" x14ac:dyDescent="0.25">
      <c r="A285" t="s">
        <v>37</v>
      </c>
      <c r="C285" t="s">
        <v>100</v>
      </c>
      <c r="D285">
        <v>2050</v>
      </c>
      <c r="E285" t="s">
        <v>23</v>
      </c>
      <c r="F285">
        <f>[1]Italy!$G$27</f>
        <v>100</v>
      </c>
    </row>
    <row r="286" spans="1:6" x14ac:dyDescent="0.25">
      <c r="A286" t="s">
        <v>16</v>
      </c>
      <c r="C286" t="s">
        <v>100</v>
      </c>
      <c r="D286">
        <v>2015</v>
      </c>
      <c r="E286" t="s">
        <v>23</v>
      </c>
      <c r="F286">
        <f>[1]Italy!$C$28</f>
        <v>180</v>
      </c>
    </row>
    <row r="287" spans="1:6" x14ac:dyDescent="0.25">
      <c r="A287" t="s">
        <v>16</v>
      </c>
      <c r="C287" t="s">
        <v>100</v>
      </c>
      <c r="D287">
        <v>2020</v>
      </c>
      <c r="E287" t="s">
        <v>23</v>
      </c>
      <c r="F287">
        <f>[1]Italy!$D$28</f>
        <v>180</v>
      </c>
    </row>
    <row r="288" spans="1:6" x14ac:dyDescent="0.25">
      <c r="A288" t="s">
        <v>16</v>
      </c>
      <c r="C288" t="s">
        <v>100</v>
      </c>
      <c r="D288">
        <v>2030</v>
      </c>
      <c r="E288" t="s">
        <v>23</v>
      </c>
      <c r="F288">
        <f>[1]Italy!$E$28</f>
        <v>180</v>
      </c>
    </row>
    <row r="289" spans="1:6" x14ac:dyDescent="0.25">
      <c r="A289" t="s">
        <v>16</v>
      </c>
      <c r="C289" t="s">
        <v>100</v>
      </c>
      <c r="D289">
        <v>2040</v>
      </c>
      <c r="E289" t="s">
        <v>23</v>
      </c>
      <c r="F289">
        <f>[1]Italy!$F$28</f>
        <v>180</v>
      </c>
    </row>
    <row r="290" spans="1:6" x14ac:dyDescent="0.25">
      <c r="A290" t="s">
        <v>16</v>
      </c>
      <c r="C290" t="s">
        <v>100</v>
      </c>
      <c r="D290">
        <v>2050</v>
      </c>
      <c r="E290" t="s">
        <v>23</v>
      </c>
      <c r="F290">
        <f>[1]Italy!$G$28</f>
        <v>180</v>
      </c>
    </row>
    <row r="291" spans="1:6" x14ac:dyDescent="0.25">
      <c r="A291" t="s">
        <v>8</v>
      </c>
      <c r="C291" t="s">
        <v>101</v>
      </c>
      <c r="D291">
        <v>2015</v>
      </c>
      <c r="E291" t="s">
        <v>23</v>
      </c>
      <c r="F291">
        <f>'[1]Great Britain'!$C$18</f>
        <v>100</v>
      </c>
    </row>
    <row r="292" spans="1:6" x14ac:dyDescent="0.25">
      <c r="A292" t="s">
        <v>8</v>
      </c>
      <c r="C292" t="s">
        <v>101</v>
      </c>
      <c r="D292">
        <v>2020</v>
      </c>
      <c r="E292" t="s">
        <v>23</v>
      </c>
      <c r="F292">
        <f>'[1]Great Britain'!$D$18</f>
        <v>95.714285714285708</v>
      </c>
    </row>
    <row r="293" spans="1:6" x14ac:dyDescent="0.25">
      <c r="A293" t="s">
        <v>8</v>
      </c>
      <c r="C293" t="s">
        <v>101</v>
      </c>
      <c r="D293">
        <v>2030</v>
      </c>
      <c r="E293" t="s">
        <v>23</v>
      </c>
      <c r="F293">
        <f>'[1]Great Britain'!$E$18</f>
        <v>87.142857142857139</v>
      </c>
    </row>
    <row r="294" spans="1:6" x14ac:dyDescent="0.25">
      <c r="A294" t="s">
        <v>8</v>
      </c>
      <c r="C294" t="s">
        <v>101</v>
      </c>
      <c r="D294">
        <v>2040</v>
      </c>
      <c r="E294" t="s">
        <v>23</v>
      </c>
      <c r="F294">
        <f>'[1]Great Britain'!$F$18</f>
        <v>78.571428571428569</v>
      </c>
    </row>
    <row r="295" spans="1:6" x14ac:dyDescent="0.25">
      <c r="A295" t="s">
        <v>8</v>
      </c>
      <c r="C295" t="s">
        <v>101</v>
      </c>
      <c r="D295">
        <v>2050</v>
      </c>
      <c r="E295" t="s">
        <v>23</v>
      </c>
      <c r="F295">
        <f>'[1]Great Britain'!$G$18</f>
        <v>70</v>
      </c>
    </row>
    <row r="296" spans="1:6" x14ac:dyDescent="0.25">
      <c r="A296" t="s">
        <v>5</v>
      </c>
      <c r="C296" t="s">
        <v>101</v>
      </c>
      <c r="D296">
        <v>2015</v>
      </c>
      <c r="E296" t="s">
        <v>23</v>
      </c>
      <c r="F296">
        <f>'[1]Great Britain'!$C$21</f>
        <v>60</v>
      </c>
    </row>
    <row r="297" spans="1:6" x14ac:dyDescent="0.25">
      <c r="A297" t="s">
        <v>5</v>
      </c>
      <c r="C297" t="s">
        <v>101</v>
      </c>
      <c r="D297">
        <v>2020</v>
      </c>
      <c r="E297" t="s">
        <v>23</v>
      </c>
      <c r="F297">
        <f>'[1]Great Britain'!$D$21</f>
        <v>80</v>
      </c>
    </row>
    <row r="298" spans="1:6" x14ac:dyDescent="0.25">
      <c r="A298" t="s">
        <v>5</v>
      </c>
      <c r="C298" t="s">
        <v>101</v>
      </c>
      <c r="D298">
        <v>2030</v>
      </c>
      <c r="E298" t="s">
        <v>23</v>
      </c>
      <c r="F298">
        <f>'[1]Great Britain'!$E$21</f>
        <v>100</v>
      </c>
    </row>
    <row r="299" spans="1:6" x14ac:dyDescent="0.25">
      <c r="A299" t="s">
        <v>5</v>
      </c>
      <c r="C299" t="s">
        <v>101</v>
      </c>
      <c r="D299">
        <v>2040</v>
      </c>
      <c r="E299" t="s">
        <v>23</v>
      </c>
      <c r="F299">
        <f>'[1]Great Britain'!$F$21</f>
        <v>120</v>
      </c>
    </row>
    <row r="300" spans="1:6" x14ac:dyDescent="0.25">
      <c r="A300" t="s">
        <v>5</v>
      </c>
      <c r="C300" t="s">
        <v>101</v>
      </c>
      <c r="D300">
        <v>2050</v>
      </c>
      <c r="E300" t="s">
        <v>23</v>
      </c>
      <c r="F300">
        <f>'[1]Great Britain'!$G$21</f>
        <v>120</v>
      </c>
    </row>
    <row r="301" spans="1:6" x14ac:dyDescent="0.25">
      <c r="A301" t="s">
        <v>9</v>
      </c>
      <c r="C301" t="s">
        <v>101</v>
      </c>
      <c r="D301">
        <v>2015</v>
      </c>
      <c r="E301" t="s">
        <v>23</v>
      </c>
      <c r="F301">
        <f>'[1]Great Britain'!$C$22</f>
        <v>495</v>
      </c>
    </row>
    <row r="302" spans="1:6" x14ac:dyDescent="0.25">
      <c r="A302" t="s">
        <v>9</v>
      </c>
      <c r="C302" t="s">
        <v>101</v>
      </c>
      <c r="D302">
        <v>2020</v>
      </c>
      <c r="E302" t="s">
        <v>23</v>
      </c>
      <c r="F302">
        <f>'[1]Great Britain'!$D$22</f>
        <v>495</v>
      </c>
    </row>
    <row r="303" spans="1:6" x14ac:dyDescent="0.25">
      <c r="A303" t="s">
        <v>9</v>
      </c>
      <c r="C303" t="s">
        <v>101</v>
      </c>
      <c r="D303">
        <v>2030</v>
      </c>
      <c r="E303" t="s">
        <v>23</v>
      </c>
      <c r="F303">
        <f>'[1]Great Britain'!$E$22</f>
        <v>742.5</v>
      </c>
    </row>
    <row r="304" spans="1:6" x14ac:dyDescent="0.25">
      <c r="A304" t="s">
        <v>9</v>
      </c>
      <c r="C304" t="s">
        <v>101</v>
      </c>
      <c r="D304">
        <v>2040</v>
      </c>
      <c r="E304" t="s">
        <v>23</v>
      </c>
      <c r="F304">
        <f>'[1]Great Britain'!$F$22</f>
        <v>742.5</v>
      </c>
    </row>
    <row r="305" spans="1:6" x14ac:dyDescent="0.25">
      <c r="A305" t="s">
        <v>9</v>
      </c>
      <c r="C305" t="s">
        <v>101</v>
      </c>
      <c r="D305">
        <v>2050</v>
      </c>
      <c r="E305" t="s">
        <v>23</v>
      </c>
      <c r="F305">
        <f>'[1]Great Britain'!$G$22</f>
        <v>742.5</v>
      </c>
    </row>
    <row r="306" spans="1:6" x14ac:dyDescent="0.25">
      <c r="A306" t="s">
        <v>7</v>
      </c>
      <c r="C306" t="s">
        <v>101</v>
      </c>
      <c r="D306">
        <v>2015</v>
      </c>
      <c r="E306" t="s">
        <v>23</v>
      </c>
      <c r="F306">
        <f>'[1]Great Britain'!$C$23</f>
        <v>664</v>
      </c>
    </row>
    <row r="307" spans="1:6" x14ac:dyDescent="0.25">
      <c r="A307" t="s">
        <v>7</v>
      </c>
      <c r="C307" t="s">
        <v>101</v>
      </c>
      <c r="D307">
        <v>2020</v>
      </c>
      <c r="E307" t="s">
        <v>23</v>
      </c>
      <c r="F307">
        <f>'[1]Great Britain'!$D$23</f>
        <v>664</v>
      </c>
    </row>
    <row r="308" spans="1:6" x14ac:dyDescent="0.25">
      <c r="A308" t="s">
        <v>7</v>
      </c>
      <c r="C308" t="s">
        <v>101</v>
      </c>
      <c r="D308">
        <v>2030</v>
      </c>
      <c r="E308" t="s">
        <v>23</v>
      </c>
      <c r="F308">
        <f>'[1]Great Britain'!$E$23</f>
        <v>664</v>
      </c>
    </row>
    <row r="309" spans="1:6" x14ac:dyDescent="0.25">
      <c r="A309" t="s">
        <v>7</v>
      </c>
      <c r="C309" t="s">
        <v>101</v>
      </c>
      <c r="D309">
        <v>2040</v>
      </c>
      <c r="E309" t="s">
        <v>23</v>
      </c>
      <c r="F309">
        <f>'[1]Great Britain'!$F$23</f>
        <v>664</v>
      </c>
    </row>
    <row r="310" spans="1:6" x14ac:dyDescent="0.25">
      <c r="A310" t="s">
        <v>7</v>
      </c>
      <c r="C310" t="s">
        <v>101</v>
      </c>
      <c r="D310">
        <v>2050</v>
      </c>
      <c r="E310" t="s">
        <v>23</v>
      </c>
      <c r="F310">
        <f>'[1]Great Britain'!$G$23</f>
        <v>664</v>
      </c>
    </row>
    <row r="311" spans="1:6" x14ac:dyDescent="0.25">
      <c r="A311" t="s">
        <v>94</v>
      </c>
      <c r="C311" t="s">
        <v>101</v>
      </c>
      <c r="D311">
        <v>2015</v>
      </c>
      <c r="E311" t="s">
        <v>23</v>
      </c>
      <c r="F311">
        <f>'[1]Great Britain'!$C$24</f>
        <v>14.203522585992538</v>
      </c>
    </row>
    <row r="312" spans="1:6" x14ac:dyDescent="0.25">
      <c r="A312" t="s">
        <v>94</v>
      </c>
      <c r="C312" t="s">
        <v>101</v>
      </c>
      <c r="D312">
        <v>2020</v>
      </c>
      <c r="E312" t="s">
        <v>23</v>
      </c>
      <c r="F312">
        <f>'[1]Great Britain'!$D$24</f>
        <v>14.203522585992538</v>
      </c>
    </row>
    <row r="313" spans="1:6" x14ac:dyDescent="0.25">
      <c r="A313" t="s">
        <v>94</v>
      </c>
      <c r="C313" t="s">
        <v>101</v>
      </c>
      <c r="D313">
        <v>2030</v>
      </c>
      <c r="E313" t="s">
        <v>23</v>
      </c>
      <c r="F313">
        <f>'[1]Great Britain'!$E$24</f>
        <v>14.203522585992538</v>
      </c>
    </row>
    <row r="314" spans="1:6" x14ac:dyDescent="0.25">
      <c r="A314" t="s">
        <v>94</v>
      </c>
      <c r="C314" t="s">
        <v>101</v>
      </c>
      <c r="D314">
        <v>2040</v>
      </c>
      <c r="E314" t="s">
        <v>23</v>
      </c>
      <c r="F314">
        <f>'[1]Great Britain'!$F$24</f>
        <v>14.203522585992538</v>
      </c>
    </row>
    <row r="315" spans="1:6" x14ac:dyDescent="0.25">
      <c r="A315" t="s">
        <v>94</v>
      </c>
      <c r="C315" t="s">
        <v>101</v>
      </c>
      <c r="D315">
        <v>2050</v>
      </c>
      <c r="E315" t="s">
        <v>23</v>
      </c>
      <c r="F315">
        <f>'[1]Great Britain'!$G$24</f>
        <v>14.203522585992538</v>
      </c>
    </row>
    <row r="316" spans="1:6" x14ac:dyDescent="0.25">
      <c r="A316" t="s">
        <v>26</v>
      </c>
      <c r="C316" t="s">
        <v>101</v>
      </c>
      <c r="D316">
        <v>2015</v>
      </c>
      <c r="E316" t="s">
        <v>23</v>
      </c>
      <c r="F316">
        <f>'[1]Great Britain'!$C$25</f>
        <v>700</v>
      </c>
    </row>
    <row r="317" spans="1:6" x14ac:dyDescent="0.25">
      <c r="A317" t="s">
        <v>26</v>
      </c>
      <c r="C317" t="s">
        <v>101</v>
      </c>
      <c r="D317">
        <v>2020</v>
      </c>
      <c r="E317" t="s">
        <v>23</v>
      </c>
      <c r="F317">
        <f>'[1]Great Britain'!$D$25</f>
        <v>700</v>
      </c>
    </row>
    <row r="318" spans="1:6" x14ac:dyDescent="0.25">
      <c r="A318" t="s">
        <v>26</v>
      </c>
      <c r="C318" t="s">
        <v>101</v>
      </c>
      <c r="D318">
        <v>2030</v>
      </c>
      <c r="E318" t="s">
        <v>23</v>
      </c>
      <c r="F318">
        <f>'[1]Great Britain'!$E$25</f>
        <v>700</v>
      </c>
    </row>
    <row r="319" spans="1:6" x14ac:dyDescent="0.25">
      <c r="A319" t="s">
        <v>26</v>
      </c>
      <c r="C319" t="s">
        <v>101</v>
      </c>
      <c r="D319">
        <v>2040</v>
      </c>
      <c r="E319" t="s">
        <v>23</v>
      </c>
      <c r="F319">
        <f>'[1]Great Britain'!$F$25</f>
        <v>700</v>
      </c>
    </row>
    <row r="320" spans="1:6" x14ac:dyDescent="0.25">
      <c r="A320" t="s">
        <v>26</v>
      </c>
      <c r="C320" t="s">
        <v>101</v>
      </c>
      <c r="D320">
        <v>2050</v>
      </c>
      <c r="E320" t="s">
        <v>23</v>
      </c>
      <c r="F320">
        <f>'[1]Great Britain'!$G$25</f>
        <v>700</v>
      </c>
    </row>
    <row r="321" spans="1:6" x14ac:dyDescent="0.25">
      <c r="A321" t="s">
        <v>83</v>
      </c>
      <c r="C321" t="s">
        <v>101</v>
      </c>
      <c r="D321">
        <v>2015</v>
      </c>
      <c r="E321" t="s">
        <v>23</v>
      </c>
      <c r="F321">
        <f>'[1]Great Britain'!$C$26</f>
        <v>20</v>
      </c>
    </row>
    <row r="322" spans="1:6" x14ac:dyDescent="0.25">
      <c r="A322" t="s">
        <v>83</v>
      </c>
      <c r="C322" t="s">
        <v>101</v>
      </c>
      <c r="D322">
        <v>2020</v>
      </c>
      <c r="E322" t="s">
        <v>23</v>
      </c>
      <c r="F322">
        <f>'[1]Great Britain'!$D$26</f>
        <v>20</v>
      </c>
    </row>
    <row r="323" spans="1:6" x14ac:dyDescent="0.25">
      <c r="A323" t="s">
        <v>83</v>
      </c>
      <c r="C323" t="s">
        <v>101</v>
      </c>
      <c r="D323">
        <v>2030</v>
      </c>
      <c r="E323" t="s">
        <v>23</v>
      </c>
      <c r="F323">
        <f>'[1]Great Britain'!$E$26</f>
        <v>20</v>
      </c>
    </row>
    <row r="324" spans="1:6" x14ac:dyDescent="0.25">
      <c r="A324" t="s">
        <v>83</v>
      </c>
      <c r="C324" t="s">
        <v>101</v>
      </c>
      <c r="D324">
        <v>2040</v>
      </c>
      <c r="E324" t="s">
        <v>23</v>
      </c>
      <c r="F324">
        <f>'[1]Great Britain'!$F$26</f>
        <v>20</v>
      </c>
    </row>
    <row r="325" spans="1:6" x14ac:dyDescent="0.25">
      <c r="A325" t="s">
        <v>83</v>
      </c>
      <c r="C325" t="s">
        <v>101</v>
      </c>
      <c r="D325">
        <v>2050</v>
      </c>
      <c r="E325" t="s">
        <v>23</v>
      </c>
      <c r="F325">
        <f>'[1]Great Britain'!$G$26</f>
        <v>20</v>
      </c>
    </row>
    <row r="326" spans="1:6" x14ac:dyDescent="0.25">
      <c r="A326" t="s">
        <v>37</v>
      </c>
      <c r="C326" t="s">
        <v>101</v>
      </c>
      <c r="D326">
        <v>2015</v>
      </c>
      <c r="E326" t="s">
        <v>23</v>
      </c>
      <c r="F326">
        <f>'[1]Great Britain'!$C$27</f>
        <v>100</v>
      </c>
    </row>
    <row r="327" spans="1:6" x14ac:dyDescent="0.25">
      <c r="A327" t="s">
        <v>37</v>
      </c>
      <c r="C327" t="s">
        <v>101</v>
      </c>
      <c r="D327">
        <v>2020</v>
      </c>
      <c r="E327" t="s">
        <v>23</v>
      </c>
      <c r="F327">
        <f>'[1]Great Britain'!$D$27</f>
        <v>100</v>
      </c>
    </row>
    <row r="328" spans="1:6" x14ac:dyDescent="0.25">
      <c r="A328" t="s">
        <v>37</v>
      </c>
      <c r="C328" t="s">
        <v>101</v>
      </c>
      <c r="D328">
        <v>2030</v>
      </c>
      <c r="E328" t="s">
        <v>23</v>
      </c>
      <c r="F328">
        <f>'[1]Great Britain'!$E$27</f>
        <v>100</v>
      </c>
    </row>
    <row r="329" spans="1:6" x14ac:dyDescent="0.25">
      <c r="A329" t="s">
        <v>37</v>
      </c>
      <c r="C329" t="s">
        <v>101</v>
      </c>
      <c r="D329">
        <v>2040</v>
      </c>
      <c r="E329" t="s">
        <v>23</v>
      </c>
      <c r="F329">
        <f>'[1]Great Britain'!$F$27</f>
        <v>100</v>
      </c>
    </row>
    <row r="330" spans="1:6" x14ac:dyDescent="0.25">
      <c r="A330" t="s">
        <v>37</v>
      </c>
      <c r="C330" t="s">
        <v>101</v>
      </c>
      <c r="D330">
        <v>2050</v>
      </c>
      <c r="E330" t="s">
        <v>23</v>
      </c>
      <c r="F330">
        <f>'[1]Great Britain'!$G$27</f>
        <v>100</v>
      </c>
    </row>
    <row r="331" spans="1:6" x14ac:dyDescent="0.25">
      <c r="A331" t="s">
        <v>16</v>
      </c>
      <c r="C331" t="s">
        <v>101</v>
      </c>
      <c r="D331">
        <v>2015</v>
      </c>
      <c r="E331" t="s">
        <v>23</v>
      </c>
      <c r="F331">
        <f>'[1]Great Britain'!$C$28</f>
        <v>180</v>
      </c>
    </row>
    <row r="332" spans="1:6" x14ac:dyDescent="0.25">
      <c r="A332" t="s">
        <v>16</v>
      </c>
      <c r="C332" t="s">
        <v>101</v>
      </c>
      <c r="D332">
        <v>2020</v>
      </c>
      <c r="E332" t="s">
        <v>23</v>
      </c>
      <c r="F332">
        <f>'[1]Great Britain'!$D$28</f>
        <v>180</v>
      </c>
    </row>
    <row r="333" spans="1:6" x14ac:dyDescent="0.25">
      <c r="A333" t="s">
        <v>16</v>
      </c>
      <c r="C333" t="s">
        <v>101</v>
      </c>
      <c r="D333">
        <v>2030</v>
      </c>
      <c r="E333" t="s">
        <v>23</v>
      </c>
      <c r="F333">
        <f>'[1]Great Britain'!$E$28</f>
        <v>180</v>
      </c>
    </row>
    <row r="334" spans="1:6" x14ac:dyDescent="0.25">
      <c r="A334" t="s">
        <v>16</v>
      </c>
      <c r="C334" t="s">
        <v>101</v>
      </c>
      <c r="D334">
        <v>2040</v>
      </c>
      <c r="E334" t="s">
        <v>23</v>
      </c>
      <c r="F334">
        <f>'[1]Great Britain'!$F$28</f>
        <v>180</v>
      </c>
    </row>
    <row r="335" spans="1:6" x14ac:dyDescent="0.25">
      <c r="A335" t="s">
        <v>16</v>
      </c>
      <c r="C335" t="s">
        <v>101</v>
      </c>
      <c r="D335">
        <v>2050</v>
      </c>
      <c r="E335" t="s">
        <v>23</v>
      </c>
      <c r="F335">
        <f>'[1]Great Britain'!$G$28</f>
        <v>180</v>
      </c>
    </row>
    <row r="336" spans="1:6" x14ac:dyDescent="0.25">
      <c r="A336" t="s">
        <v>8</v>
      </c>
      <c r="C336" t="s">
        <v>102</v>
      </c>
      <c r="D336">
        <v>2015</v>
      </c>
      <c r="E336" t="s">
        <v>23</v>
      </c>
      <c r="F336">
        <f>[1]Spain!$C$18</f>
        <v>80</v>
      </c>
    </row>
    <row r="337" spans="1:6" x14ac:dyDescent="0.25">
      <c r="A337" t="s">
        <v>8</v>
      </c>
      <c r="C337" t="s">
        <v>102</v>
      </c>
      <c r="D337">
        <v>2020</v>
      </c>
      <c r="E337" t="s">
        <v>23</v>
      </c>
      <c r="F337">
        <f>[1]Spain!$D$18</f>
        <v>78.571428571428569</v>
      </c>
    </row>
    <row r="338" spans="1:6" x14ac:dyDescent="0.25">
      <c r="A338" t="s">
        <v>8</v>
      </c>
      <c r="C338" t="s">
        <v>102</v>
      </c>
      <c r="D338">
        <v>2030</v>
      </c>
      <c r="E338" t="s">
        <v>23</v>
      </c>
      <c r="F338">
        <f>[1]Spain!$E$18</f>
        <v>75.714285714285708</v>
      </c>
    </row>
    <row r="339" spans="1:6" x14ac:dyDescent="0.25">
      <c r="A339" t="s">
        <v>8</v>
      </c>
      <c r="C339" t="s">
        <v>102</v>
      </c>
      <c r="D339">
        <v>2040</v>
      </c>
      <c r="E339" t="s">
        <v>23</v>
      </c>
      <c r="F339">
        <f>[1]Spain!$F$18</f>
        <v>72.857142857142861</v>
      </c>
    </row>
    <row r="340" spans="1:6" x14ac:dyDescent="0.25">
      <c r="A340" t="s">
        <v>8</v>
      </c>
      <c r="C340" t="s">
        <v>102</v>
      </c>
      <c r="D340">
        <v>2050</v>
      </c>
      <c r="E340" t="s">
        <v>23</v>
      </c>
      <c r="F340">
        <f>[1]Spain!$G$18</f>
        <v>70</v>
      </c>
    </row>
    <row r="341" spans="1:6" x14ac:dyDescent="0.25">
      <c r="A341" t="s">
        <v>5</v>
      </c>
      <c r="C341" t="s">
        <v>102</v>
      </c>
      <c r="D341">
        <v>2015</v>
      </c>
      <c r="E341" t="s">
        <v>23</v>
      </c>
      <c r="F341">
        <f>[1]Spain!$C$21</f>
        <v>60</v>
      </c>
    </row>
    <row r="342" spans="1:6" x14ac:dyDescent="0.25">
      <c r="A342" t="s">
        <v>5</v>
      </c>
      <c r="C342" t="s">
        <v>102</v>
      </c>
      <c r="D342">
        <v>2020</v>
      </c>
      <c r="E342" t="s">
        <v>23</v>
      </c>
      <c r="F342">
        <f>[1]Spain!$D$21</f>
        <v>80</v>
      </c>
    </row>
    <row r="343" spans="1:6" x14ac:dyDescent="0.25">
      <c r="A343" t="s">
        <v>5</v>
      </c>
      <c r="C343" t="s">
        <v>102</v>
      </c>
      <c r="D343">
        <v>2030</v>
      </c>
      <c r="E343" t="s">
        <v>23</v>
      </c>
      <c r="F343">
        <f>[1]Spain!$E$21</f>
        <v>100</v>
      </c>
    </row>
    <row r="344" spans="1:6" x14ac:dyDescent="0.25">
      <c r="A344" t="s">
        <v>5</v>
      </c>
      <c r="C344" t="s">
        <v>102</v>
      </c>
      <c r="D344">
        <v>2040</v>
      </c>
      <c r="E344" t="s">
        <v>23</v>
      </c>
      <c r="F344">
        <f>[1]Spain!$F$21</f>
        <v>120</v>
      </c>
    </row>
    <row r="345" spans="1:6" x14ac:dyDescent="0.25">
      <c r="A345" t="s">
        <v>5</v>
      </c>
      <c r="C345" t="s">
        <v>102</v>
      </c>
      <c r="D345">
        <v>2050</v>
      </c>
      <c r="E345" t="s">
        <v>23</v>
      </c>
      <c r="F345">
        <f>[1]Spain!$G$21</f>
        <v>120</v>
      </c>
    </row>
    <row r="346" spans="1:6" x14ac:dyDescent="0.25">
      <c r="A346" t="s">
        <v>9</v>
      </c>
      <c r="C346" t="s">
        <v>102</v>
      </c>
      <c r="D346">
        <v>2015</v>
      </c>
      <c r="E346" t="s">
        <v>23</v>
      </c>
      <c r="F346">
        <f>[1]Spain!$C$22</f>
        <v>495</v>
      </c>
    </row>
    <row r="347" spans="1:6" x14ac:dyDescent="0.25">
      <c r="A347" t="s">
        <v>9</v>
      </c>
      <c r="C347" t="s">
        <v>102</v>
      </c>
      <c r="D347">
        <v>2020</v>
      </c>
      <c r="E347" t="s">
        <v>23</v>
      </c>
      <c r="F347">
        <f>[1]Spain!$D$22</f>
        <v>495</v>
      </c>
    </row>
    <row r="348" spans="1:6" x14ac:dyDescent="0.25">
      <c r="A348" t="s">
        <v>9</v>
      </c>
      <c r="C348" t="s">
        <v>102</v>
      </c>
      <c r="D348">
        <v>2030</v>
      </c>
      <c r="E348" t="s">
        <v>23</v>
      </c>
      <c r="F348">
        <f>[1]Spain!$E$22</f>
        <v>742.5</v>
      </c>
    </row>
    <row r="349" spans="1:6" x14ac:dyDescent="0.25">
      <c r="A349" t="s">
        <v>9</v>
      </c>
      <c r="C349" t="s">
        <v>102</v>
      </c>
      <c r="D349">
        <v>2040</v>
      </c>
      <c r="E349" t="s">
        <v>23</v>
      </c>
      <c r="F349">
        <f>[1]Spain!$F$22</f>
        <v>742.5</v>
      </c>
    </row>
    <row r="350" spans="1:6" x14ac:dyDescent="0.25">
      <c r="A350" t="s">
        <v>9</v>
      </c>
      <c r="C350" t="s">
        <v>102</v>
      </c>
      <c r="D350">
        <v>2050</v>
      </c>
      <c r="E350" t="s">
        <v>23</v>
      </c>
      <c r="F350">
        <f>[1]Spain!$G$22</f>
        <v>742.5</v>
      </c>
    </row>
    <row r="351" spans="1:6" x14ac:dyDescent="0.25">
      <c r="A351" t="s">
        <v>7</v>
      </c>
      <c r="C351" t="s">
        <v>102</v>
      </c>
      <c r="D351">
        <v>2015</v>
      </c>
      <c r="E351" t="s">
        <v>23</v>
      </c>
      <c r="F351">
        <f>[1]Spain!$C$23</f>
        <v>664</v>
      </c>
    </row>
    <row r="352" spans="1:6" x14ac:dyDescent="0.25">
      <c r="A352" t="s">
        <v>7</v>
      </c>
      <c r="C352" t="s">
        <v>102</v>
      </c>
      <c r="D352">
        <v>2020</v>
      </c>
      <c r="E352" t="s">
        <v>23</v>
      </c>
      <c r="F352">
        <f>[1]Spain!$D$23</f>
        <v>664</v>
      </c>
    </row>
    <row r="353" spans="1:6" x14ac:dyDescent="0.25">
      <c r="A353" t="s">
        <v>7</v>
      </c>
      <c r="C353" t="s">
        <v>102</v>
      </c>
      <c r="D353">
        <v>2030</v>
      </c>
      <c r="E353" t="s">
        <v>23</v>
      </c>
      <c r="F353">
        <f>[1]Spain!$E$23</f>
        <v>664</v>
      </c>
    </row>
    <row r="354" spans="1:6" x14ac:dyDescent="0.25">
      <c r="A354" t="s">
        <v>7</v>
      </c>
      <c r="C354" t="s">
        <v>102</v>
      </c>
      <c r="D354">
        <v>2040</v>
      </c>
      <c r="E354" t="s">
        <v>23</v>
      </c>
      <c r="F354">
        <f>[1]Spain!$F$23</f>
        <v>664</v>
      </c>
    </row>
    <row r="355" spans="1:6" x14ac:dyDescent="0.25">
      <c r="A355" t="s">
        <v>7</v>
      </c>
      <c r="C355" t="s">
        <v>102</v>
      </c>
      <c r="D355">
        <v>2050</v>
      </c>
      <c r="E355" t="s">
        <v>23</v>
      </c>
      <c r="F355">
        <f>[1]Spain!$G$23</f>
        <v>664</v>
      </c>
    </row>
    <row r="356" spans="1:6" x14ac:dyDescent="0.25">
      <c r="A356" t="s">
        <v>94</v>
      </c>
      <c r="C356" t="s">
        <v>102</v>
      </c>
      <c r="D356">
        <v>2015</v>
      </c>
      <c r="E356" t="s">
        <v>23</v>
      </c>
      <c r="F356">
        <f>[1]Spain!$C$24</f>
        <v>13.042691415313225</v>
      </c>
    </row>
    <row r="357" spans="1:6" x14ac:dyDescent="0.25">
      <c r="A357" t="s">
        <v>94</v>
      </c>
      <c r="C357" t="s">
        <v>102</v>
      </c>
      <c r="D357">
        <v>2020</v>
      </c>
      <c r="E357" t="s">
        <v>23</v>
      </c>
      <c r="F357">
        <f>[1]Spain!$D$24</f>
        <v>13.042691415313225</v>
      </c>
    </row>
    <row r="358" spans="1:6" x14ac:dyDescent="0.25">
      <c r="A358" t="s">
        <v>94</v>
      </c>
      <c r="C358" t="s">
        <v>102</v>
      </c>
      <c r="D358">
        <v>2030</v>
      </c>
      <c r="E358" t="s">
        <v>23</v>
      </c>
      <c r="F358">
        <f>[1]Spain!$E$24</f>
        <v>13.042691415313225</v>
      </c>
    </row>
    <row r="359" spans="1:6" x14ac:dyDescent="0.25">
      <c r="A359" t="s">
        <v>94</v>
      </c>
      <c r="C359" t="s">
        <v>102</v>
      </c>
      <c r="D359">
        <v>2040</v>
      </c>
      <c r="E359" t="s">
        <v>23</v>
      </c>
      <c r="F359">
        <f>[1]Spain!$F$24</f>
        <v>13.042691415313225</v>
      </c>
    </row>
    <row r="360" spans="1:6" x14ac:dyDescent="0.25">
      <c r="A360" t="s">
        <v>94</v>
      </c>
      <c r="C360" t="s">
        <v>102</v>
      </c>
      <c r="D360">
        <v>2050</v>
      </c>
      <c r="E360" t="s">
        <v>23</v>
      </c>
      <c r="F360">
        <f>[1]Spain!$G$24</f>
        <v>13.042691415313225</v>
      </c>
    </row>
    <row r="361" spans="1:6" x14ac:dyDescent="0.25">
      <c r="A361" t="s">
        <v>26</v>
      </c>
      <c r="C361" t="s">
        <v>102</v>
      </c>
      <c r="D361">
        <v>2015</v>
      </c>
      <c r="E361" t="s">
        <v>23</v>
      </c>
      <c r="F361">
        <f>[1]Spain!$C$25</f>
        <v>700</v>
      </c>
    </row>
    <row r="362" spans="1:6" x14ac:dyDescent="0.25">
      <c r="A362" t="s">
        <v>26</v>
      </c>
      <c r="C362" t="s">
        <v>102</v>
      </c>
      <c r="D362">
        <v>2020</v>
      </c>
      <c r="E362" t="s">
        <v>23</v>
      </c>
      <c r="F362">
        <f>[1]Spain!$D$25</f>
        <v>700</v>
      </c>
    </row>
    <row r="363" spans="1:6" x14ac:dyDescent="0.25">
      <c r="A363" t="s">
        <v>26</v>
      </c>
      <c r="C363" t="s">
        <v>102</v>
      </c>
      <c r="D363">
        <v>2030</v>
      </c>
      <c r="E363" t="s">
        <v>23</v>
      </c>
      <c r="F363">
        <f>[1]Spain!$E$25</f>
        <v>700</v>
      </c>
    </row>
    <row r="364" spans="1:6" x14ac:dyDescent="0.25">
      <c r="A364" t="s">
        <v>26</v>
      </c>
      <c r="C364" t="s">
        <v>102</v>
      </c>
      <c r="D364">
        <v>2040</v>
      </c>
      <c r="E364" t="s">
        <v>23</v>
      </c>
      <c r="F364">
        <f>[1]Spain!$F$25</f>
        <v>700</v>
      </c>
    </row>
    <row r="365" spans="1:6" x14ac:dyDescent="0.25">
      <c r="A365" t="s">
        <v>26</v>
      </c>
      <c r="C365" t="s">
        <v>102</v>
      </c>
      <c r="D365">
        <v>2050</v>
      </c>
      <c r="E365" t="s">
        <v>23</v>
      </c>
      <c r="F365">
        <f>[1]Spain!$G$25</f>
        <v>700</v>
      </c>
    </row>
    <row r="366" spans="1:6" x14ac:dyDescent="0.25">
      <c r="A366" t="s">
        <v>83</v>
      </c>
      <c r="C366" t="s">
        <v>102</v>
      </c>
      <c r="D366">
        <v>2015</v>
      </c>
      <c r="E366" t="s">
        <v>23</v>
      </c>
      <c r="F366">
        <f>[1]Spain!$C$26</f>
        <v>20</v>
      </c>
    </row>
    <row r="367" spans="1:6" x14ac:dyDescent="0.25">
      <c r="A367" t="s">
        <v>83</v>
      </c>
      <c r="C367" t="s">
        <v>102</v>
      </c>
      <c r="D367">
        <v>2020</v>
      </c>
      <c r="E367" t="s">
        <v>23</v>
      </c>
      <c r="F367">
        <f>[1]Spain!$D$26</f>
        <v>20</v>
      </c>
    </row>
    <row r="368" spans="1:6" x14ac:dyDescent="0.25">
      <c r="A368" t="s">
        <v>83</v>
      </c>
      <c r="C368" t="s">
        <v>102</v>
      </c>
      <c r="D368">
        <v>2030</v>
      </c>
      <c r="E368" t="s">
        <v>23</v>
      </c>
      <c r="F368">
        <f>[1]Spain!$E$26</f>
        <v>20</v>
      </c>
    </row>
    <row r="369" spans="1:6" x14ac:dyDescent="0.25">
      <c r="A369" t="s">
        <v>83</v>
      </c>
      <c r="C369" t="s">
        <v>102</v>
      </c>
      <c r="D369">
        <v>2040</v>
      </c>
      <c r="E369" t="s">
        <v>23</v>
      </c>
      <c r="F369">
        <f>[1]Spain!$F$26</f>
        <v>20</v>
      </c>
    </row>
    <row r="370" spans="1:6" x14ac:dyDescent="0.25">
      <c r="A370" t="s">
        <v>83</v>
      </c>
      <c r="C370" t="s">
        <v>102</v>
      </c>
      <c r="D370">
        <v>2050</v>
      </c>
      <c r="E370" t="s">
        <v>23</v>
      </c>
      <c r="F370">
        <f>[1]Spain!$G$26</f>
        <v>20</v>
      </c>
    </row>
    <row r="371" spans="1:6" x14ac:dyDescent="0.25">
      <c r="A371" t="s">
        <v>37</v>
      </c>
      <c r="C371" t="s">
        <v>102</v>
      </c>
      <c r="D371">
        <v>2015</v>
      </c>
      <c r="E371" t="s">
        <v>23</v>
      </c>
      <c r="F371">
        <f>[1]Spain!$C$27</f>
        <v>100</v>
      </c>
    </row>
    <row r="372" spans="1:6" x14ac:dyDescent="0.25">
      <c r="A372" t="s">
        <v>37</v>
      </c>
      <c r="C372" t="s">
        <v>102</v>
      </c>
      <c r="D372">
        <v>2020</v>
      </c>
      <c r="E372" t="s">
        <v>23</v>
      </c>
      <c r="F372">
        <f>[1]Spain!$D$27</f>
        <v>100</v>
      </c>
    </row>
    <row r="373" spans="1:6" x14ac:dyDescent="0.25">
      <c r="A373" t="s">
        <v>37</v>
      </c>
      <c r="C373" t="s">
        <v>102</v>
      </c>
      <c r="D373">
        <v>2030</v>
      </c>
      <c r="E373" t="s">
        <v>23</v>
      </c>
      <c r="F373">
        <f>[1]Spain!$E$27</f>
        <v>100</v>
      </c>
    </row>
    <row r="374" spans="1:6" x14ac:dyDescent="0.25">
      <c r="A374" t="s">
        <v>37</v>
      </c>
      <c r="C374" t="s">
        <v>102</v>
      </c>
      <c r="D374">
        <v>2040</v>
      </c>
      <c r="E374" t="s">
        <v>23</v>
      </c>
      <c r="F374">
        <f>[1]Spain!$F$27</f>
        <v>100</v>
      </c>
    </row>
    <row r="375" spans="1:6" x14ac:dyDescent="0.25">
      <c r="A375" t="s">
        <v>37</v>
      </c>
      <c r="C375" t="s">
        <v>102</v>
      </c>
      <c r="D375">
        <v>2050</v>
      </c>
      <c r="E375" t="s">
        <v>23</v>
      </c>
      <c r="F375">
        <f>[1]Spain!$G$27</f>
        <v>100</v>
      </c>
    </row>
    <row r="376" spans="1:6" x14ac:dyDescent="0.25">
      <c r="A376" t="s">
        <v>16</v>
      </c>
      <c r="C376" t="s">
        <v>102</v>
      </c>
      <c r="D376">
        <v>2015</v>
      </c>
      <c r="E376" t="s">
        <v>23</v>
      </c>
      <c r="F376">
        <f>[1]Spain!$C$28</f>
        <v>180</v>
      </c>
    </row>
    <row r="377" spans="1:6" x14ac:dyDescent="0.25">
      <c r="A377" t="s">
        <v>16</v>
      </c>
      <c r="C377" t="s">
        <v>102</v>
      </c>
      <c r="D377">
        <v>2020</v>
      </c>
      <c r="E377" t="s">
        <v>23</v>
      </c>
      <c r="F377">
        <f>[1]Spain!$D$28</f>
        <v>180</v>
      </c>
    </row>
    <row r="378" spans="1:6" x14ac:dyDescent="0.25">
      <c r="A378" t="s">
        <v>16</v>
      </c>
      <c r="C378" t="s">
        <v>102</v>
      </c>
      <c r="D378">
        <v>2030</v>
      </c>
      <c r="E378" t="s">
        <v>23</v>
      </c>
      <c r="F378">
        <f>[1]Spain!$E$28</f>
        <v>180</v>
      </c>
    </row>
    <row r="379" spans="1:6" x14ac:dyDescent="0.25">
      <c r="A379" t="s">
        <v>16</v>
      </c>
      <c r="C379" t="s">
        <v>102</v>
      </c>
      <c r="D379">
        <v>2040</v>
      </c>
      <c r="E379" t="s">
        <v>23</v>
      </c>
      <c r="F379">
        <f>[1]Spain!$F$28</f>
        <v>180</v>
      </c>
    </row>
    <row r="380" spans="1:6" x14ac:dyDescent="0.25">
      <c r="A380" t="s">
        <v>16</v>
      </c>
      <c r="C380" t="s">
        <v>102</v>
      </c>
      <c r="D380">
        <v>2050</v>
      </c>
      <c r="E380" t="s">
        <v>23</v>
      </c>
      <c r="F380">
        <f>[1]Spain!$G$28</f>
        <v>180</v>
      </c>
    </row>
    <row r="381" spans="1:6" x14ac:dyDescent="0.25">
      <c r="A381" t="s">
        <v>8</v>
      </c>
      <c r="C381" t="s">
        <v>103</v>
      </c>
      <c r="D381">
        <v>2015</v>
      </c>
      <c r="E381" t="s">
        <v>23</v>
      </c>
      <c r="F381">
        <f>[1]Belgium!$C$18</f>
        <v>84</v>
      </c>
    </row>
    <row r="382" spans="1:6" x14ac:dyDescent="0.25">
      <c r="A382" t="s">
        <v>8</v>
      </c>
      <c r="C382" t="s">
        <v>103</v>
      </c>
      <c r="D382">
        <v>2020</v>
      </c>
      <c r="E382" t="s">
        <v>23</v>
      </c>
      <c r="F382">
        <f>[1]Belgium!$D$18</f>
        <v>82</v>
      </c>
    </row>
    <row r="383" spans="1:6" x14ac:dyDescent="0.25">
      <c r="A383" t="s">
        <v>8</v>
      </c>
      <c r="C383" t="s">
        <v>103</v>
      </c>
      <c r="D383">
        <v>2030</v>
      </c>
      <c r="E383" t="s">
        <v>23</v>
      </c>
      <c r="F383">
        <f>[1]Belgium!$E$18</f>
        <v>78</v>
      </c>
    </row>
    <row r="384" spans="1:6" x14ac:dyDescent="0.25">
      <c r="A384" t="s">
        <v>8</v>
      </c>
      <c r="C384" t="s">
        <v>103</v>
      </c>
      <c r="D384">
        <v>2040</v>
      </c>
      <c r="E384" t="s">
        <v>23</v>
      </c>
      <c r="F384">
        <f>[1]Belgium!$F$18</f>
        <v>74</v>
      </c>
    </row>
    <row r="385" spans="1:6" x14ac:dyDescent="0.25">
      <c r="A385" t="s">
        <v>8</v>
      </c>
      <c r="C385" t="s">
        <v>103</v>
      </c>
      <c r="D385">
        <v>2050</v>
      </c>
      <c r="E385" t="s">
        <v>23</v>
      </c>
      <c r="F385">
        <f>[1]Belgium!$G$18</f>
        <v>70</v>
      </c>
    </row>
    <row r="386" spans="1:6" x14ac:dyDescent="0.25">
      <c r="A386" t="s">
        <v>5</v>
      </c>
      <c r="C386" t="s">
        <v>103</v>
      </c>
      <c r="D386">
        <v>2015</v>
      </c>
      <c r="E386" t="s">
        <v>23</v>
      </c>
      <c r="F386">
        <f>[1]Belgium!$C$21</f>
        <v>60</v>
      </c>
    </row>
    <row r="387" spans="1:6" x14ac:dyDescent="0.25">
      <c r="A387" t="s">
        <v>5</v>
      </c>
      <c r="C387" t="s">
        <v>103</v>
      </c>
      <c r="D387">
        <v>2020</v>
      </c>
      <c r="E387" t="s">
        <v>23</v>
      </c>
      <c r="F387">
        <f>[1]Belgium!$D$21</f>
        <v>80</v>
      </c>
    </row>
    <row r="388" spans="1:6" x14ac:dyDescent="0.25">
      <c r="A388" t="s">
        <v>5</v>
      </c>
      <c r="C388" t="s">
        <v>103</v>
      </c>
      <c r="D388">
        <v>2030</v>
      </c>
      <c r="E388" t="s">
        <v>23</v>
      </c>
      <c r="F388">
        <f>[1]Belgium!$E$21</f>
        <v>100</v>
      </c>
    </row>
    <row r="389" spans="1:6" x14ac:dyDescent="0.25">
      <c r="A389" t="s">
        <v>5</v>
      </c>
      <c r="C389" t="s">
        <v>103</v>
      </c>
      <c r="D389">
        <v>2040</v>
      </c>
      <c r="E389" t="s">
        <v>23</v>
      </c>
      <c r="F389">
        <f>[1]Belgium!$F$21</f>
        <v>120</v>
      </c>
    </row>
    <row r="390" spans="1:6" x14ac:dyDescent="0.25">
      <c r="A390" t="s">
        <v>5</v>
      </c>
      <c r="C390" t="s">
        <v>103</v>
      </c>
      <c r="D390">
        <v>2050</v>
      </c>
      <c r="E390" t="s">
        <v>23</v>
      </c>
      <c r="F390">
        <f>[1]Belgium!$G$21</f>
        <v>120</v>
      </c>
    </row>
    <row r="391" spans="1:6" x14ac:dyDescent="0.25">
      <c r="A391" t="s">
        <v>9</v>
      </c>
      <c r="C391" t="s">
        <v>103</v>
      </c>
      <c r="D391">
        <v>2015</v>
      </c>
      <c r="E391" t="s">
        <v>23</v>
      </c>
      <c r="F391">
        <f>[1]Belgium!$C$22</f>
        <v>495</v>
      </c>
    </row>
    <row r="392" spans="1:6" x14ac:dyDescent="0.25">
      <c r="A392" t="s">
        <v>9</v>
      </c>
      <c r="C392" t="s">
        <v>103</v>
      </c>
      <c r="D392">
        <v>2020</v>
      </c>
      <c r="E392" t="s">
        <v>23</v>
      </c>
      <c r="F392">
        <f>[1]Belgium!$D$22</f>
        <v>495</v>
      </c>
    </row>
    <row r="393" spans="1:6" x14ac:dyDescent="0.25">
      <c r="A393" t="s">
        <v>9</v>
      </c>
      <c r="C393" t="s">
        <v>103</v>
      </c>
      <c r="D393">
        <v>2030</v>
      </c>
      <c r="E393" t="s">
        <v>23</v>
      </c>
      <c r="F393">
        <f>[1]Belgium!$E$22</f>
        <v>742.5</v>
      </c>
    </row>
    <row r="394" spans="1:6" x14ac:dyDescent="0.25">
      <c r="A394" t="s">
        <v>9</v>
      </c>
      <c r="C394" t="s">
        <v>103</v>
      </c>
      <c r="D394">
        <v>2040</v>
      </c>
      <c r="E394" t="s">
        <v>23</v>
      </c>
      <c r="F394">
        <f>[1]Belgium!$F$22</f>
        <v>742.5</v>
      </c>
    </row>
    <row r="395" spans="1:6" x14ac:dyDescent="0.25">
      <c r="A395" t="s">
        <v>9</v>
      </c>
      <c r="C395" t="s">
        <v>103</v>
      </c>
      <c r="D395">
        <v>2050</v>
      </c>
      <c r="E395" t="s">
        <v>23</v>
      </c>
      <c r="F395">
        <f>[1]Belgium!$G$22</f>
        <v>742.5</v>
      </c>
    </row>
    <row r="396" spans="1:6" x14ac:dyDescent="0.25">
      <c r="A396" t="s">
        <v>7</v>
      </c>
      <c r="C396" t="s">
        <v>103</v>
      </c>
      <c r="D396">
        <v>2015</v>
      </c>
      <c r="E396" t="s">
        <v>23</v>
      </c>
      <c r="F396">
        <f>[1]Belgium!$C$23</f>
        <v>664</v>
      </c>
    </row>
    <row r="397" spans="1:6" x14ac:dyDescent="0.25">
      <c r="A397" t="s">
        <v>7</v>
      </c>
      <c r="C397" t="s">
        <v>103</v>
      </c>
      <c r="D397">
        <v>2020</v>
      </c>
      <c r="E397" t="s">
        <v>23</v>
      </c>
      <c r="F397">
        <f>[1]Belgium!$D$23</f>
        <v>664</v>
      </c>
    </row>
    <row r="398" spans="1:6" x14ac:dyDescent="0.25">
      <c r="A398" t="s">
        <v>7</v>
      </c>
      <c r="C398" t="s">
        <v>103</v>
      </c>
      <c r="D398">
        <v>2030</v>
      </c>
      <c r="E398" t="s">
        <v>23</v>
      </c>
      <c r="F398">
        <f>[1]Belgium!$E$23</f>
        <v>664</v>
      </c>
    </row>
    <row r="399" spans="1:6" x14ac:dyDescent="0.25">
      <c r="A399" t="s">
        <v>7</v>
      </c>
      <c r="C399" t="s">
        <v>103</v>
      </c>
      <c r="D399">
        <v>2040</v>
      </c>
      <c r="E399" t="s">
        <v>23</v>
      </c>
      <c r="F399">
        <f>[1]Belgium!$F$23</f>
        <v>664</v>
      </c>
    </row>
    <row r="400" spans="1:6" x14ac:dyDescent="0.25">
      <c r="A400" t="s">
        <v>7</v>
      </c>
      <c r="C400" t="s">
        <v>103</v>
      </c>
      <c r="D400">
        <v>2050</v>
      </c>
      <c r="E400" t="s">
        <v>23</v>
      </c>
      <c r="F400">
        <f>[1]Belgium!$G$23</f>
        <v>664</v>
      </c>
    </row>
    <row r="401" spans="1:6" x14ac:dyDescent="0.25">
      <c r="A401" t="s">
        <v>94</v>
      </c>
      <c r="C401" t="s">
        <v>103</v>
      </c>
      <c r="D401">
        <v>2015</v>
      </c>
      <c r="E401" t="s">
        <v>23</v>
      </c>
      <c r="F401">
        <f>[1]Belgium!$C$24</f>
        <v>14.102541567695964</v>
      </c>
    </row>
    <row r="402" spans="1:6" x14ac:dyDescent="0.25">
      <c r="A402" t="s">
        <v>94</v>
      </c>
      <c r="C402" t="s">
        <v>103</v>
      </c>
      <c r="D402">
        <v>2020</v>
      </c>
      <c r="E402" t="s">
        <v>23</v>
      </c>
      <c r="F402">
        <f>[1]Belgium!$D$24</f>
        <v>14.102541567695964</v>
      </c>
    </row>
    <row r="403" spans="1:6" x14ac:dyDescent="0.25">
      <c r="A403" t="s">
        <v>94</v>
      </c>
      <c r="C403" t="s">
        <v>103</v>
      </c>
      <c r="D403">
        <v>2030</v>
      </c>
      <c r="E403" t="s">
        <v>23</v>
      </c>
      <c r="F403">
        <f>[1]Belgium!$E$24</f>
        <v>14.102541567695964</v>
      </c>
    </row>
    <row r="404" spans="1:6" x14ac:dyDescent="0.25">
      <c r="A404" t="s">
        <v>94</v>
      </c>
      <c r="C404" t="s">
        <v>103</v>
      </c>
      <c r="D404">
        <v>2040</v>
      </c>
      <c r="E404" t="s">
        <v>23</v>
      </c>
      <c r="F404">
        <f>[1]Belgium!$F$24</f>
        <v>14.102541567695964</v>
      </c>
    </row>
    <row r="405" spans="1:6" x14ac:dyDescent="0.25">
      <c r="A405" t="s">
        <v>94</v>
      </c>
      <c r="C405" t="s">
        <v>103</v>
      </c>
      <c r="D405">
        <v>2050</v>
      </c>
      <c r="E405" t="s">
        <v>23</v>
      </c>
      <c r="F405">
        <f>[1]Belgium!$G$24</f>
        <v>14.102541567695964</v>
      </c>
    </row>
    <row r="406" spans="1:6" x14ac:dyDescent="0.25">
      <c r="A406" t="s">
        <v>26</v>
      </c>
      <c r="C406" t="s">
        <v>103</v>
      </c>
      <c r="D406">
        <v>2015</v>
      </c>
      <c r="E406" t="s">
        <v>23</v>
      </c>
      <c r="F406">
        <f>[1]Belgium!$C$25</f>
        <v>700</v>
      </c>
    </row>
    <row r="407" spans="1:6" x14ac:dyDescent="0.25">
      <c r="A407" t="s">
        <v>26</v>
      </c>
      <c r="C407" t="s">
        <v>103</v>
      </c>
      <c r="D407">
        <v>2020</v>
      </c>
      <c r="E407" t="s">
        <v>23</v>
      </c>
      <c r="F407">
        <f>[1]Belgium!$D$25</f>
        <v>700</v>
      </c>
    </row>
    <row r="408" spans="1:6" x14ac:dyDescent="0.25">
      <c r="A408" t="s">
        <v>26</v>
      </c>
      <c r="C408" t="s">
        <v>103</v>
      </c>
      <c r="D408">
        <v>2030</v>
      </c>
      <c r="E408" t="s">
        <v>23</v>
      </c>
      <c r="F408">
        <f>[1]Belgium!$E$25</f>
        <v>700</v>
      </c>
    </row>
    <row r="409" spans="1:6" x14ac:dyDescent="0.25">
      <c r="A409" t="s">
        <v>26</v>
      </c>
      <c r="C409" t="s">
        <v>103</v>
      </c>
      <c r="D409">
        <v>2040</v>
      </c>
      <c r="E409" t="s">
        <v>23</v>
      </c>
      <c r="F409">
        <f>[1]Belgium!$F$25</f>
        <v>700</v>
      </c>
    </row>
    <row r="410" spans="1:6" x14ac:dyDescent="0.25">
      <c r="A410" t="s">
        <v>26</v>
      </c>
      <c r="C410" t="s">
        <v>103</v>
      </c>
      <c r="D410">
        <v>2050</v>
      </c>
      <c r="E410" t="s">
        <v>23</v>
      </c>
      <c r="F410">
        <f>[1]Belgium!$G$25</f>
        <v>700</v>
      </c>
    </row>
    <row r="411" spans="1:6" x14ac:dyDescent="0.25">
      <c r="A411" t="s">
        <v>83</v>
      </c>
      <c r="C411" t="s">
        <v>103</v>
      </c>
      <c r="D411">
        <v>2015</v>
      </c>
      <c r="E411" t="s">
        <v>23</v>
      </c>
      <c r="F411">
        <f>[1]Belgium!$C$26</f>
        <v>20</v>
      </c>
    </row>
    <row r="412" spans="1:6" x14ac:dyDescent="0.25">
      <c r="A412" t="s">
        <v>83</v>
      </c>
      <c r="C412" t="s">
        <v>103</v>
      </c>
      <c r="D412">
        <v>2020</v>
      </c>
      <c r="E412" t="s">
        <v>23</v>
      </c>
      <c r="F412">
        <f>[1]Belgium!$D$26</f>
        <v>20</v>
      </c>
    </row>
    <row r="413" spans="1:6" x14ac:dyDescent="0.25">
      <c r="A413" t="s">
        <v>83</v>
      </c>
      <c r="C413" t="s">
        <v>103</v>
      </c>
      <c r="D413">
        <v>2030</v>
      </c>
      <c r="E413" t="s">
        <v>23</v>
      </c>
      <c r="F413">
        <f>[1]Belgium!$E$26</f>
        <v>20</v>
      </c>
    </row>
    <row r="414" spans="1:6" x14ac:dyDescent="0.25">
      <c r="A414" t="s">
        <v>83</v>
      </c>
      <c r="C414" t="s">
        <v>103</v>
      </c>
      <c r="D414">
        <v>2040</v>
      </c>
      <c r="E414" t="s">
        <v>23</v>
      </c>
      <c r="F414">
        <f>[1]Belgium!$F$26</f>
        <v>20</v>
      </c>
    </row>
    <row r="415" spans="1:6" x14ac:dyDescent="0.25">
      <c r="A415" t="s">
        <v>83</v>
      </c>
      <c r="C415" t="s">
        <v>103</v>
      </c>
      <c r="D415">
        <v>2050</v>
      </c>
      <c r="E415" t="s">
        <v>23</v>
      </c>
      <c r="F415">
        <f>[1]Belgium!$G$26</f>
        <v>20</v>
      </c>
    </row>
    <row r="416" spans="1:6" x14ac:dyDescent="0.25">
      <c r="A416" t="s">
        <v>37</v>
      </c>
      <c r="C416" t="s">
        <v>103</v>
      </c>
      <c r="D416">
        <v>2015</v>
      </c>
      <c r="E416" t="s">
        <v>23</v>
      </c>
      <c r="F416">
        <f>[1]Belgium!$C$27</f>
        <v>100</v>
      </c>
    </row>
    <row r="417" spans="1:6" x14ac:dyDescent="0.25">
      <c r="A417" t="s">
        <v>37</v>
      </c>
      <c r="C417" t="s">
        <v>103</v>
      </c>
      <c r="D417">
        <v>2020</v>
      </c>
      <c r="E417" t="s">
        <v>23</v>
      </c>
      <c r="F417">
        <f>[1]Belgium!$D$27</f>
        <v>100</v>
      </c>
    </row>
    <row r="418" spans="1:6" x14ac:dyDescent="0.25">
      <c r="A418" t="s">
        <v>37</v>
      </c>
      <c r="C418" t="s">
        <v>103</v>
      </c>
      <c r="D418">
        <v>2030</v>
      </c>
      <c r="E418" t="s">
        <v>23</v>
      </c>
      <c r="F418">
        <f>[1]Belgium!$E$27</f>
        <v>100</v>
      </c>
    </row>
    <row r="419" spans="1:6" x14ac:dyDescent="0.25">
      <c r="A419" t="s">
        <v>37</v>
      </c>
      <c r="C419" t="s">
        <v>103</v>
      </c>
      <c r="D419">
        <v>2040</v>
      </c>
      <c r="E419" t="s">
        <v>23</v>
      </c>
      <c r="F419">
        <f>[1]Belgium!$F$27</f>
        <v>100</v>
      </c>
    </row>
    <row r="420" spans="1:6" x14ac:dyDescent="0.25">
      <c r="A420" t="s">
        <v>37</v>
      </c>
      <c r="C420" t="s">
        <v>103</v>
      </c>
      <c r="D420">
        <v>2050</v>
      </c>
      <c r="E420" t="s">
        <v>23</v>
      </c>
      <c r="F420">
        <f>[1]Belgium!$G$27</f>
        <v>100</v>
      </c>
    </row>
    <row r="421" spans="1:6" x14ac:dyDescent="0.25">
      <c r="A421" t="s">
        <v>16</v>
      </c>
      <c r="C421" t="s">
        <v>103</v>
      </c>
      <c r="D421">
        <v>2015</v>
      </c>
      <c r="E421" t="s">
        <v>23</v>
      </c>
      <c r="F421">
        <f>[1]Belgium!$C$28</f>
        <v>180</v>
      </c>
    </row>
    <row r="422" spans="1:6" x14ac:dyDescent="0.25">
      <c r="A422" t="s">
        <v>16</v>
      </c>
      <c r="C422" t="s">
        <v>103</v>
      </c>
      <c r="D422">
        <v>2020</v>
      </c>
      <c r="E422" t="s">
        <v>23</v>
      </c>
      <c r="F422">
        <f>[1]Belgium!$D$28</f>
        <v>180</v>
      </c>
    </row>
    <row r="423" spans="1:6" x14ac:dyDescent="0.25">
      <c r="A423" t="s">
        <v>16</v>
      </c>
      <c r="C423" t="s">
        <v>103</v>
      </c>
      <c r="D423">
        <v>2030</v>
      </c>
      <c r="E423" t="s">
        <v>23</v>
      </c>
      <c r="F423">
        <f>[1]Belgium!$E$28</f>
        <v>180</v>
      </c>
    </row>
    <row r="424" spans="1:6" x14ac:dyDescent="0.25">
      <c r="A424" t="s">
        <v>16</v>
      </c>
      <c r="C424" t="s">
        <v>103</v>
      </c>
      <c r="D424">
        <v>2040</v>
      </c>
      <c r="E424" t="s">
        <v>23</v>
      </c>
      <c r="F424">
        <f>[1]Belgium!$F$28</f>
        <v>180</v>
      </c>
    </row>
    <row r="425" spans="1:6" x14ac:dyDescent="0.25">
      <c r="A425" t="s">
        <v>16</v>
      </c>
      <c r="C425" t="s">
        <v>103</v>
      </c>
      <c r="D425">
        <v>2050</v>
      </c>
      <c r="E425" t="s">
        <v>23</v>
      </c>
      <c r="F425">
        <f>[1]Belgium!$G$28</f>
        <v>180</v>
      </c>
    </row>
    <row r="426" spans="1:6" x14ac:dyDescent="0.25">
      <c r="A426" t="s">
        <v>5</v>
      </c>
      <c r="E426" t="s">
        <v>10</v>
      </c>
      <c r="F426">
        <f>29308*0.0000049</f>
        <v>0.14360919999999999</v>
      </c>
    </row>
    <row r="427" spans="1:6" x14ac:dyDescent="0.25">
      <c r="A427" t="s">
        <v>6</v>
      </c>
      <c r="E427" t="s">
        <v>10</v>
      </c>
      <c r="F427">
        <v>-0.95</v>
      </c>
    </row>
    <row r="428" spans="1:6" x14ac:dyDescent="0.25">
      <c r="A428" t="s">
        <v>94</v>
      </c>
      <c r="E428" t="s">
        <v>10</v>
      </c>
      <c r="F428">
        <v>-0.378</v>
      </c>
    </row>
    <row r="429" spans="1:6" x14ac:dyDescent="0.25">
      <c r="A429" t="s">
        <v>7</v>
      </c>
      <c r="E429" t="s">
        <v>10</v>
      </c>
      <c r="F429">
        <f>41816*0.000016</f>
        <v>0.66905599999999998</v>
      </c>
    </row>
    <row r="430" spans="1:6" x14ac:dyDescent="0.25">
      <c r="A430" t="s">
        <v>9</v>
      </c>
      <c r="E430" t="s">
        <v>10</v>
      </c>
      <c r="F430">
        <f>45998*0.0000084</f>
        <v>0.38638319999999998</v>
      </c>
    </row>
    <row r="431" spans="1:6" x14ac:dyDescent="0.25">
      <c r="A431" t="s">
        <v>11</v>
      </c>
      <c r="D431">
        <v>2015</v>
      </c>
      <c r="E431" t="s">
        <v>10</v>
      </c>
      <c r="F431">
        <v>10.8</v>
      </c>
    </row>
    <row r="432" spans="1:6" ht="16.5" customHeight="1" x14ac:dyDescent="0.25">
      <c r="A432" t="s">
        <v>11</v>
      </c>
      <c r="D432">
        <v>2020</v>
      </c>
      <c r="E432" t="s">
        <v>10</v>
      </c>
      <c r="F432">
        <v>10.8</v>
      </c>
    </row>
    <row r="433" spans="1:6" x14ac:dyDescent="0.25">
      <c r="A433" t="s">
        <v>11</v>
      </c>
      <c r="D433">
        <v>2050</v>
      </c>
      <c r="E433" t="s">
        <v>10</v>
      </c>
      <c r="F433">
        <v>2</v>
      </c>
    </row>
    <row r="434" spans="1:6" x14ac:dyDescent="0.25">
      <c r="A434" t="s">
        <v>8</v>
      </c>
      <c r="C434" t="s">
        <v>24</v>
      </c>
      <c r="D434">
        <v>2015</v>
      </c>
      <c r="E434" t="s">
        <v>10</v>
      </c>
      <c r="F434">
        <v>0.06</v>
      </c>
    </row>
    <row r="435" spans="1:6" x14ac:dyDescent="0.25">
      <c r="A435" t="s">
        <v>8</v>
      </c>
      <c r="C435" t="s">
        <v>24</v>
      </c>
      <c r="D435">
        <v>2020</v>
      </c>
      <c r="E435" t="s">
        <v>10</v>
      </c>
      <c r="F435">
        <v>0.06</v>
      </c>
    </row>
    <row r="436" spans="1:6" x14ac:dyDescent="0.25">
      <c r="A436" t="s">
        <v>8</v>
      </c>
      <c r="C436" t="s">
        <v>25</v>
      </c>
      <c r="D436">
        <v>2015</v>
      </c>
      <c r="E436" t="s">
        <v>10</v>
      </c>
      <c r="F436">
        <v>0.6</v>
      </c>
    </row>
    <row r="437" spans="1:6" x14ac:dyDescent="0.25">
      <c r="A437" t="s">
        <v>8</v>
      </c>
      <c r="C437" t="s">
        <v>25</v>
      </c>
      <c r="D437">
        <v>2020</v>
      </c>
      <c r="E437" t="s">
        <v>10</v>
      </c>
      <c r="F437">
        <v>0.4</v>
      </c>
    </row>
    <row r="438" spans="1:6" x14ac:dyDescent="0.25">
      <c r="A438" t="s">
        <v>8</v>
      </c>
      <c r="C438" t="s">
        <v>100</v>
      </c>
      <c r="D438">
        <v>2015</v>
      </c>
      <c r="E438" t="s">
        <v>10</v>
      </c>
      <c r="F438">
        <v>0.4</v>
      </c>
    </row>
    <row r="439" spans="1:6" x14ac:dyDescent="0.25">
      <c r="A439" t="s">
        <v>8</v>
      </c>
      <c r="C439" t="s">
        <v>100</v>
      </c>
      <c r="D439">
        <v>2020</v>
      </c>
      <c r="E439" t="s">
        <v>10</v>
      </c>
      <c r="F439">
        <v>0.3</v>
      </c>
    </row>
    <row r="440" spans="1:6" x14ac:dyDescent="0.25">
      <c r="A440" t="s">
        <v>8</v>
      </c>
      <c r="C440" t="s">
        <v>102</v>
      </c>
      <c r="D440">
        <v>2015</v>
      </c>
      <c r="E440" t="s">
        <v>10</v>
      </c>
      <c r="F440">
        <v>0.3</v>
      </c>
    </row>
    <row r="441" spans="1:6" x14ac:dyDescent="0.25">
      <c r="A441" t="s">
        <v>8</v>
      </c>
      <c r="C441" t="s">
        <v>102</v>
      </c>
      <c r="D441">
        <v>2020</v>
      </c>
      <c r="E441" t="s">
        <v>10</v>
      </c>
      <c r="F441">
        <v>0.19</v>
      </c>
    </row>
    <row r="442" spans="1:6" x14ac:dyDescent="0.25">
      <c r="A442" t="s">
        <v>8</v>
      </c>
      <c r="C442" t="s">
        <v>101</v>
      </c>
      <c r="D442">
        <v>2015</v>
      </c>
      <c r="E442" t="s">
        <v>10</v>
      </c>
      <c r="F442">
        <v>0.35</v>
      </c>
    </row>
    <row r="443" spans="1:6" x14ac:dyDescent="0.25">
      <c r="A443" t="s">
        <v>8</v>
      </c>
      <c r="C443" t="s">
        <v>101</v>
      </c>
      <c r="D443">
        <v>2020</v>
      </c>
      <c r="E443" t="s">
        <v>10</v>
      </c>
      <c r="F443">
        <v>0.24</v>
      </c>
    </row>
    <row r="444" spans="1:6" x14ac:dyDescent="0.25">
      <c r="A444" t="s">
        <v>8</v>
      </c>
      <c r="C444" t="s">
        <v>103</v>
      </c>
      <c r="D444">
        <v>2015</v>
      </c>
      <c r="E444" t="s">
        <v>10</v>
      </c>
      <c r="F444">
        <v>0.28000000000000003</v>
      </c>
    </row>
    <row r="445" spans="1:6" x14ac:dyDescent="0.25">
      <c r="A445" t="s">
        <v>8</v>
      </c>
      <c r="C445" t="s">
        <v>103</v>
      </c>
      <c r="D445">
        <v>2020</v>
      </c>
      <c r="E445" t="s">
        <v>10</v>
      </c>
      <c r="F445">
        <v>0.21</v>
      </c>
    </row>
    <row r="446" spans="1:6" x14ac:dyDescent="0.25">
      <c r="A446" t="s">
        <v>8</v>
      </c>
      <c r="D446">
        <v>2050</v>
      </c>
      <c r="E446" t="s">
        <v>10</v>
      </c>
      <c r="F446">
        <v>0.02</v>
      </c>
    </row>
    <row r="447" spans="1:6" x14ac:dyDescent="0.25">
      <c r="A447" t="s">
        <v>26</v>
      </c>
      <c r="E447" t="s">
        <v>10</v>
      </c>
      <c r="F447">
        <v>0.5</v>
      </c>
    </row>
    <row r="448" spans="1:6" x14ac:dyDescent="0.25">
      <c r="A448" t="s">
        <v>54</v>
      </c>
      <c r="E448" t="s">
        <v>10</v>
      </c>
      <c r="F448">
        <v>2</v>
      </c>
    </row>
    <row r="449" spans="1:6" x14ac:dyDescent="0.25">
      <c r="A449" t="s">
        <v>26</v>
      </c>
      <c r="E449" t="s">
        <v>10</v>
      </c>
      <c r="F449">
        <v>0.9</v>
      </c>
    </row>
    <row r="450" spans="1:6" x14ac:dyDescent="0.25">
      <c r="A450" t="s">
        <v>53</v>
      </c>
      <c r="E450" t="s">
        <v>10</v>
      </c>
      <c r="F450">
        <v>2.5499999999999998</v>
      </c>
    </row>
    <row r="451" spans="1:6" x14ac:dyDescent="0.25">
      <c r="A451" t="s">
        <v>71</v>
      </c>
      <c r="B451" t="s">
        <v>74</v>
      </c>
      <c r="C451" t="s">
        <v>100</v>
      </c>
      <c r="D451">
        <v>2015</v>
      </c>
      <c r="E451" t="s">
        <v>36</v>
      </c>
      <c r="F451">
        <f>[1]Italy!$C$38*1000000</f>
        <v>6300000</v>
      </c>
    </row>
    <row r="452" spans="1:6" x14ac:dyDescent="0.25">
      <c r="A452" t="s">
        <v>72</v>
      </c>
      <c r="B452" t="s">
        <v>74</v>
      </c>
      <c r="C452" t="s">
        <v>100</v>
      </c>
      <c r="D452">
        <v>2015</v>
      </c>
      <c r="E452" t="s">
        <v>36</v>
      </c>
      <c r="F452">
        <f>[1]Italy!$C$39*1000000</f>
        <v>11549999.999999998</v>
      </c>
    </row>
    <row r="453" spans="1:6" x14ac:dyDescent="0.25">
      <c r="A453" t="s">
        <v>86</v>
      </c>
      <c r="B453" t="s">
        <v>74</v>
      </c>
      <c r="C453" t="s">
        <v>100</v>
      </c>
      <c r="D453">
        <v>2015</v>
      </c>
      <c r="E453" t="s">
        <v>36</v>
      </c>
      <c r="F453">
        <f>[1]Italy!$C$40*1000000</f>
        <v>3150000</v>
      </c>
    </row>
    <row r="454" spans="1:6" x14ac:dyDescent="0.25">
      <c r="A454" t="s">
        <v>73</v>
      </c>
      <c r="B454" t="s">
        <v>74</v>
      </c>
      <c r="C454" t="s">
        <v>100</v>
      </c>
      <c r="D454">
        <v>2015</v>
      </c>
      <c r="E454" t="s">
        <v>36</v>
      </c>
      <c r="F454">
        <f>[1]Italy!$C$41*1000000</f>
        <v>0</v>
      </c>
    </row>
    <row r="455" spans="1:6" x14ac:dyDescent="0.25">
      <c r="A455" t="s">
        <v>71</v>
      </c>
      <c r="B455" t="s">
        <v>74</v>
      </c>
      <c r="C455" t="s">
        <v>100</v>
      </c>
      <c r="D455">
        <v>2020</v>
      </c>
      <c r="E455" t="s">
        <v>36</v>
      </c>
      <c r="F455">
        <f>[1]Italy!$D$38*1000000</f>
        <v>6300000</v>
      </c>
    </row>
    <row r="456" spans="1:6" x14ac:dyDescent="0.25">
      <c r="A456" t="s">
        <v>72</v>
      </c>
      <c r="B456" t="s">
        <v>74</v>
      </c>
      <c r="C456" t="s">
        <v>100</v>
      </c>
      <c r="D456">
        <v>2020</v>
      </c>
      <c r="E456" t="s">
        <v>36</v>
      </c>
      <c r="F456">
        <f>[1]Italy!$D$39*1000000</f>
        <v>11549999.999999998</v>
      </c>
    </row>
    <row r="457" spans="1:6" x14ac:dyDescent="0.25">
      <c r="A457" t="s">
        <v>86</v>
      </c>
      <c r="B457" t="s">
        <v>74</v>
      </c>
      <c r="C457" t="s">
        <v>100</v>
      </c>
      <c r="D457">
        <v>2020</v>
      </c>
      <c r="E457" t="s">
        <v>36</v>
      </c>
      <c r="F457">
        <f>[1]Italy!$D$40*1000000</f>
        <v>3150000</v>
      </c>
    </row>
    <row r="458" spans="1:6" x14ac:dyDescent="0.25">
      <c r="A458" t="s">
        <v>73</v>
      </c>
      <c r="B458" t="s">
        <v>74</v>
      </c>
      <c r="C458" t="s">
        <v>100</v>
      </c>
      <c r="D458">
        <v>2020</v>
      </c>
      <c r="E458" t="s">
        <v>36</v>
      </c>
      <c r="F458">
        <f>[1]Italy!$D$41*1000000</f>
        <v>0</v>
      </c>
    </row>
    <row r="459" spans="1:6" x14ac:dyDescent="0.25">
      <c r="A459" t="s">
        <v>71</v>
      </c>
      <c r="B459" t="s">
        <v>74</v>
      </c>
      <c r="C459" t="s">
        <v>100</v>
      </c>
      <c r="D459">
        <v>2030</v>
      </c>
      <c r="E459" t="s">
        <v>36</v>
      </c>
      <c r="F459">
        <f>[1]Italy!$E$38*1000000</f>
        <v>2624999.9999999995</v>
      </c>
    </row>
    <row r="460" spans="1:6" x14ac:dyDescent="0.25">
      <c r="A460" t="s">
        <v>72</v>
      </c>
      <c r="B460" t="s">
        <v>74</v>
      </c>
      <c r="C460" t="s">
        <v>100</v>
      </c>
      <c r="D460">
        <v>2030</v>
      </c>
      <c r="E460" t="s">
        <v>36</v>
      </c>
      <c r="F460">
        <f>[1]Italy!$E$39*1000000</f>
        <v>6299999.9999999991</v>
      </c>
    </row>
    <row r="461" spans="1:6" x14ac:dyDescent="0.25">
      <c r="A461" t="s">
        <v>86</v>
      </c>
      <c r="B461" t="s">
        <v>74</v>
      </c>
      <c r="C461" t="s">
        <v>100</v>
      </c>
      <c r="D461">
        <v>2030</v>
      </c>
      <c r="E461" t="s">
        <v>36</v>
      </c>
      <c r="F461">
        <f>[1]Italy!$E$40*1000000</f>
        <v>6824999.9999999981</v>
      </c>
    </row>
    <row r="462" spans="1:6" x14ac:dyDescent="0.25">
      <c r="A462" t="s">
        <v>73</v>
      </c>
      <c r="B462" t="s">
        <v>74</v>
      </c>
      <c r="C462" t="s">
        <v>100</v>
      </c>
      <c r="D462">
        <v>2030</v>
      </c>
      <c r="E462" t="s">
        <v>36</v>
      </c>
      <c r="F462">
        <f>[1]Italy!$E$41*1000000</f>
        <v>5249999.9999999991</v>
      </c>
    </row>
    <row r="463" spans="1:6" x14ac:dyDescent="0.25">
      <c r="A463" t="s">
        <v>71</v>
      </c>
      <c r="B463" t="s">
        <v>74</v>
      </c>
      <c r="C463" t="s">
        <v>100</v>
      </c>
      <c r="D463">
        <v>2040</v>
      </c>
      <c r="E463" t="s">
        <v>36</v>
      </c>
      <c r="F463">
        <f>[1]Italy!$F$38*1000000</f>
        <v>2001562.4999999995</v>
      </c>
    </row>
    <row r="464" spans="1:6" x14ac:dyDescent="0.25">
      <c r="A464" t="s">
        <v>72</v>
      </c>
      <c r="B464" t="s">
        <v>74</v>
      </c>
      <c r="C464" t="s">
        <v>100</v>
      </c>
      <c r="D464">
        <v>2040</v>
      </c>
      <c r="E464" t="s">
        <v>36</v>
      </c>
      <c r="F464">
        <f>[1]Italy!$F$39*1000000</f>
        <v>4528124.9999999991</v>
      </c>
    </row>
    <row r="465" spans="1:6" x14ac:dyDescent="0.25">
      <c r="A465" t="s">
        <v>86</v>
      </c>
      <c r="B465" t="s">
        <v>74</v>
      </c>
      <c r="C465" t="s">
        <v>100</v>
      </c>
      <c r="D465">
        <v>2040</v>
      </c>
      <c r="E465" t="s">
        <v>36</v>
      </c>
      <c r="F465">
        <f>[1]Italy!$F$40*1000000</f>
        <v>6857812.4999999981</v>
      </c>
    </row>
    <row r="466" spans="1:6" x14ac:dyDescent="0.25">
      <c r="A466" t="s">
        <v>73</v>
      </c>
      <c r="B466" t="s">
        <v>74</v>
      </c>
      <c r="C466" t="s">
        <v>100</v>
      </c>
      <c r="D466">
        <v>2040</v>
      </c>
      <c r="E466" t="s">
        <v>36</v>
      </c>
      <c r="F466">
        <f>[1]Italy!$F$41*1000000</f>
        <v>6299999.9999999991</v>
      </c>
    </row>
    <row r="467" spans="1:6" x14ac:dyDescent="0.25">
      <c r="A467" t="s">
        <v>71</v>
      </c>
      <c r="B467" t="s">
        <v>74</v>
      </c>
      <c r="C467" t="s">
        <v>100</v>
      </c>
      <c r="D467">
        <v>2050</v>
      </c>
      <c r="E467" t="s">
        <v>36</v>
      </c>
      <c r="F467">
        <f>[1]Italy!$G$38*1000000</f>
        <v>1378124.9999999998</v>
      </c>
    </row>
    <row r="468" spans="1:6" x14ac:dyDescent="0.25">
      <c r="A468" t="s">
        <v>72</v>
      </c>
      <c r="B468" t="s">
        <v>74</v>
      </c>
      <c r="C468" t="s">
        <v>100</v>
      </c>
      <c r="D468">
        <v>2050</v>
      </c>
      <c r="E468" t="s">
        <v>36</v>
      </c>
      <c r="F468">
        <f>[1]Italy!$G$39*1000000</f>
        <v>2756249.9999999995</v>
      </c>
    </row>
    <row r="469" spans="1:6" x14ac:dyDescent="0.25">
      <c r="A469" t="s">
        <v>86</v>
      </c>
      <c r="B469" t="s">
        <v>74</v>
      </c>
      <c r="C469" t="s">
        <v>100</v>
      </c>
      <c r="D469">
        <v>2050</v>
      </c>
      <c r="E469" t="s">
        <v>36</v>
      </c>
      <c r="F469">
        <f>[1]Italy!$G$40*1000000</f>
        <v>6890624.9999999963</v>
      </c>
    </row>
    <row r="470" spans="1:6" x14ac:dyDescent="0.25">
      <c r="A470" t="s">
        <v>73</v>
      </c>
      <c r="B470" t="s">
        <v>74</v>
      </c>
      <c r="C470" t="s">
        <v>100</v>
      </c>
      <c r="D470">
        <v>2050</v>
      </c>
      <c r="E470" t="s">
        <v>36</v>
      </c>
      <c r="F470">
        <f>[1]Italy!$G$41*1000000</f>
        <v>7350000</v>
      </c>
    </row>
    <row r="471" spans="1:6" x14ac:dyDescent="0.25">
      <c r="A471" t="s">
        <v>71</v>
      </c>
      <c r="B471" t="s">
        <v>74</v>
      </c>
      <c r="C471" t="s">
        <v>101</v>
      </c>
      <c r="D471">
        <v>2015</v>
      </c>
      <c r="E471" t="s">
        <v>36</v>
      </c>
      <c r="F471">
        <f>'[1]Great Britain'!$C$38*1000000</f>
        <v>3300000</v>
      </c>
    </row>
    <row r="472" spans="1:6" x14ac:dyDescent="0.25">
      <c r="A472" t="s">
        <v>72</v>
      </c>
      <c r="B472" t="s">
        <v>74</v>
      </c>
      <c r="C472" t="s">
        <v>101</v>
      </c>
      <c r="D472">
        <v>2015</v>
      </c>
      <c r="E472" t="s">
        <v>36</v>
      </c>
      <c r="F472">
        <f>'[1]Great Britain'!$C$39*1000000</f>
        <v>6050000.0000000009</v>
      </c>
    </row>
    <row r="473" spans="1:6" x14ac:dyDescent="0.25">
      <c r="A473" t="s">
        <v>86</v>
      </c>
      <c r="B473" t="s">
        <v>74</v>
      </c>
      <c r="C473" t="s">
        <v>101</v>
      </c>
      <c r="D473">
        <v>2015</v>
      </c>
      <c r="E473" t="s">
        <v>36</v>
      </c>
      <c r="F473">
        <f>'[1]Great Britain'!$C$40*1000000</f>
        <v>1650000</v>
      </c>
    </row>
    <row r="474" spans="1:6" x14ac:dyDescent="0.25">
      <c r="A474" t="s">
        <v>73</v>
      </c>
      <c r="B474" t="s">
        <v>74</v>
      </c>
      <c r="C474" t="s">
        <v>101</v>
      </c>
      <c r="D474">
        <v>2015</v>
      </c>
      <c r="E474" t="s">
        <v>36</v>
      </c>
      <c r="F474">
        <f>'[1]Great Britain'!$C$41*1000000</f>
        <v>0</v>
      </c>
    </row>
    <row r="475" spans="1:6" x14ac:dyDescent="0.25">
      <c r="A475" t="s">
        <v>71</v>
      </c>
      <c r="B475" t="s">
        <v>74</v>
      </c>
      <c r="C475" t="s">
        <v>101</v>
      </c>
      <c r="D475">
        <v>2020</v>
      </c>
      <c r="E475" t="s">
        <v>36</v>
      </c>
      <c r="F475">
        <f>'[1]Great Britain'!$D$38*1000000</f>
        <v>3300000</v>
      </c>
    </row>
    <row r="476" spans="1:6" x14ac:dyDescent="0.25">
      <c r="A476" t="s">
        <v>72</v>
      </c>
      <c r="B476" t="s">
        <v>74</v>
      </c>
      <c r="C476" t="s">
        <v>101</v>
      </c>
      <c r="D476">
        <v>2020</v>
      </c>
      <c r="E476" t="s">
        <v>36</v>
      </c>
      <c r="F476">
        <f>'[1]Great Britain'!$D$39*1000000</f>
        <v>6050000.0000000009</v>
      </c>
    </row>
    <row r="477" spans="1:6" x14ac:dyDescent="0.25">
      <c r="A477" t="s">
        <v>86</v>
      </c>
      <c r="B477" t="s">
        <v>74</v>
      </c>
      <c r="C477" t="s">
        <v>101</v>
      </c>
      <c r="D477">
        <v>2020</v>
      </c>
      <c r="E477" t="s">
        <v>36</v>
      </c>
      <c r="F477">
        <f>'[1]Great Britain'!$D$40*1000000</f>
        <v>1650000</v>
      </c>
    </row>
    <row r="478" spans="1:6" x14ac:dyDescent="0.25">
      <c r="A478" t="s">
        <v>73</v>
      </c>
      <c r="B478" t="s">
        <v>74</v>
      </c>
      <c r="C478" t="s">
        <v>101</v>
      </c>
      <c r="D478">
        <v>2020</v>
      </c>
      <c r="E478" t="s">
        <v>36</v>
      </c>
      <c r="F478">
        <f>'[1]Great Britain'!$D$41*1000000</f>
        <v>0</v>
      </c>
    </row>
    <row r="479" spans="1:6" x14ac:dyDescent="0.25">
      <c r="A479" t="s">
        <v>71</v>
      </c>
      <c r="B479" t="s">
        <v>74</v>
      </c>
      <c r="C479" t="s">
        <v>101</v>
      </c>
      <c r="D479">
        <v>2030</v>
      </c>
      <c r="E479" t="s">
        <v>36</v>
      </c>
      <c r="F479">
        <f>'[1]Great Britain'!$E$38*1000000</f>
        <v>1375000.0000000002</v>
      </c>
    </row>
    <row r="480" spans="1:6" x14ac:dyDescent="0.25">
      <c r="A480" t="s">
        <v>72</v>
      </c>
      <c r="B480" t="s">
        <v>74</v>
      </c>
      <c r="C480" t="s">
        <v>101</v>
      </c>
      <c r="D480">
        <v>2030</v>
      </c>
      <c r="E480" t="s">
        <v>36</v>
      </c>
      <c r="F480">
        <f>'[1]Great Britain'!$E$39*1000000</f>
        <v>3300000.0000000005</v>
      </c>
    </row>
    <row r="481" spans="1:6" x14ac:dyDescent="0.25">
      <c r="A481" t="s">
        <v>86</v>
      </c>
      <c r="B481" t="s">
        <v>74</v>
      </c>
      <c r="C481" t="s">
        <v>101</v>
      </c>
      <c r="D481">
        <v>2030</v>
      </c>
      <c r="E481" t="s">
        <v>36</v>
      </c>
      <c r="F481">
        <f>'[1]Great Britain'!$E$40*1000000</f>
        <v>3575000.0000000005</v>
      </c>
    </row>
    <row r="482" spans="1:6" x14ac:dyDescent="0.25">
      <c r="A482" t="s">
        <v>73</v>
      </c>
      <c r="B482" t="s">
        <v>74</v>
      </c>
      <c r="C482" t="s">
        <v>101</v>
      </c>
      <c r="D482">
        <v>2030</v>
      </c>
      <c r="E482" t="s">
        <v>36</v>
      </c>
      <c r="F482">
        <f>'[1]Great Britain'!$E$41*1000000</f>
        <v>2750000.0000000005</v>
      </c>
    </row>
    <row r="483" spans="1:6" x14ac:dyDescent="0.25">
      <c r="A483" t="s">
        <v>71</v>
      </c>
      <c r="B483" t="s">
        <v>74</v>
      </c>
      <c r="C483" t="s">
        <v>101</v>
      </c>
      <c r="D483">
        <v>2040</v>
      </c>
      <c r="E483" t="s">
        <v>36</v>
      </c>
      <c r="F483">
        <f>'[1]Great Britain'!$F$38*1000000</f>
        <v>1048437.5000000001</v>
      </c>
    </row>
    <row r="484" spans="1:6" x14ac:dyDescent="0.25">
      <c r="A484" t="s">
        <v>72</v>
      </c>
      <c r="B484" t="s">
        <v>74</v>
      </c>
      <c r="C484" t="s">
        <v>101</v>
      </c>
      <c r="D484">
        <v>2040</v>
      </c>
      <c r="E484" t="s">
        <v>36</v>
      </c>
      <c r="F484">
        <f>'[1]Great Britain'!$F$39*1000000</f>
        <v>2371875</v>
      </c>
    </row>
    <row r="485" spans="1:6" x14ac:dyDescent="0.25">
      <c r="A485" t="s">
        <v>86</v>
      </c>
      <c r="B485" t="s">
        <v>74</v>
      </c>
      <c r="C485" t="s">
        <v>101</v>
      </c>
      <c r="D485">
        <v>2040</v>
      </c>
      <c r="E485" t="s">
        <v>36</v>
      </c>
      <c r="F485">
        <f>'[1]Great Britain'!$F$40*1000000</f>
        <v>3592187.5</v>
      </c>
    </row>
    <row r="486" spans="1:6" x14ac:dyDescent="0.25">
      <c r="A486" t="s">
        <v>73</v>
      </c>
      <c r="B486" t="s">
        <v>74</v>
      </c>
      <c r="C486" t="s">
        <v>101</v>
      </c>
      <c r="D486">
        <v>2040</v>
      </c>
      <c r="E486" t="s">
        <v>36</v>
      </c>
      <c r="F486">
        <f>'[1]Great Britain'!$F$41*1000000</f>
        <v>3300000.0000000009</v>
      </c>
    </row>
    <row r="487" spans="1:6" x14ac:dyDescent="0.25">
      <c r="A487" t="s">
        <v>71</v>
      </c>
      <c r="B487" t="s">
        <v>74</v>
      </c>
      <c r="C487" t="s">
        <v>101</v>
      </c>
      <c r="D487">
        <v>2050</v>
      </c>
      <c r="E487" t="s">
        <v>36</v>
      </c>
      <c r="F487">
        <f>'[1]Great Britain'!$G$38*1000000</f>
        <v>721875.00000000012</v>
      </c>
    </row>
    <row r="488" spans="1:6" x14ac:dyDescent="0.25">
      <c r="A488" t="s">
        <v>72</v>
      </c>
      <c r="B488" t="s">
        <v>74</v>
      </c>
      <c r="C488" t="s">
        <v>101</v>
      </c>
      <c r="D488">
        <v>2050</v>
      </c>
      <c r="E488" t="s">
        <v>36</v>
      </c>
      <c r="F488">
        <f>'[1]Great Britain'!$G$39*1000000</f>
        <v>1443750.0000000002</v>
      </c>
    </row>
    <row r="489" spans="1:6" x14ac:dyDescent="0.25">
      <c r="A489" t="s">
        <v>86</v>
      </c>
      <c r="B489" t="s">
        <v>74</v>
      </c>
      <c r="C489" t="s">
        <v>101</v>
      </c>
      <c r="D489">
        <v>2050</v>
      </c>
      <c r="E489" t="s">
        <v>36</v>
      </c>
      <c r="F489">
        <f>'[1]Great Britain'!$G$40*1000000</f>
        <v>3609374.9999999995</v>
      </c>
    </row>
    <row r="490" spans="1:6" x14ac:dyDescent="0.25">
      <c r="A490" t="s">
        <v>73</v>
      </c>
      <c r="B490" t="s">
        <v>74</v>
      </c>
      <c r="C490" t="s">
        <v>101</v>
      </c>
      <c r="D490">
        <v>2050</v>
      </c>
      <c r="E490" t="s">
        <v>36</v>
      </c>
      <c r="F490">
        <f>'[1]Great Britain'!$G$41*1000000</f>
        <v>3850000.0000000009</v>
      </c>
    </row>
    <row r="491" spans="1:6" x14ac:dyDescent="0.25">
      <c r="A491" t="s">
        <v>71</v>
      </c>
      <c r="B491" t="s">
        <v>74</v>
      </c>
      <c r="C491" t="s">
        <v>102</v>
      </c>
      <c r="D491">
        <v>2015</v>
      </c>
      <c r="E491" t="s">
        <v>36</v>
      </c>
      <c r="F491">
        <f>[1]Spain!$C$38*1000000</f>
        <v>4500000</v>
      </c>
    </row>
    <row r="492" spans="1:6" x14ac:dyDescent="0.25">
      <c r="A492" t="s">
        <v>72</v>
      </c>
      <c r="B492" t="s">
        <v>74</v>
      </c>
      <c r="C492" t="s">
        <v>102</v>
      </c>
      <c r="D492">
        <v>2015</v>
      </c>
      <c r="E492" t="s">
        <v>36</v>
      </c>
      <c r="F492">
        <f>[1]Spain!$C$39*1000000</f>
        <v>8250000</v>
      </c>
    </row>
    <row r="493" spans="1:6" x14ac:dyDescent="0.25">
      <c r="A493" t="s">
        <v>86</v>
      </c>
      <c r="B493" t="s">
        <v>74</v>
      </c>
      <c r="C493" t="s">
        <v>102</v>
      </c>
      <c r="D493">
        <v>2015</v>
      </c>
      <c r="E493" t="s">
        <v>36</v>
      </c>
      <c r="F493">
        <f>[1]Spain!$C$40*1000000</f>
        <v>2250000</v>
      </c>
    </row>
    <row r="494" spans="1:6" x14ac:dyDescent="0.25">
      <c r="A494" t="s">
        <v>73</v>
      </c>
      <c r="B494" t="s">
        <v>74</v>
      </c>
      <c r="C494" t="s">
        <v>102</v>
      </c>
      <c r="D494">
        <v>2015</v>
      </c>
      <c r="E494" t="s">
        <v>36</v>
      </c>
      <c r="F494">
        <f>[1]Spain!$C$41*1000000</f>
        <v>0</v>
      </c>
    </row>
    <row r="495" spans="1:6" x14ac:dyDescent="0.25">
      <c r="A495" t="s">
        <v>71</v>
      </c>
      <c r="B495" t="s">
        <v>74</v>
      </c>
      <c r="C495" t="s">
        <v>102</v>
      </c>
      <c r="D495">
        <v>2020</v>
      </c>
      <c r="E495" t="s">
        <v>36</v>
      </c>
      <c r="F495">
        <f>[1]Spain!$D$38*1000000</f>
        <v>4500000</v>
      </c>
    </row>
    <row r="496" spans="1:6" x14ac:dyDescent="0.25">
      <c r="A496" t="s">
        <v>72</v>
      </c>
      <c r="B496" t="s">
        <v>74</v>
      </c>
      <c r="C496" t="s">
        <v>102</v>
      </c>
      <c r="D496">
        <v>2020</v>
      </c>
      <c r="E496" t="s">
        <v>36</v>
      </c>
      <c r="F496">
        <f>[1]Spain!$D$39*1000000</f>
        <v>8250000</v>
      </c>
    </row>
    <row r="497" spans="1:6" x14ac:dyDescent="0.25">
      <c r="A497" t="s">
        <v>86</v>
      </c>
      <c r="B497" t="s">
        <v>74</v>
      </c>
      <c r="C497" t="s">
        <v>102</v>
      </c>
      <c r="D497">
        <v>2020</v>
      </c>
      <c r="E497" t="s">
        <v>36</v>
      </c>
      <c r="F497">
        <f>[1]Spain!$D$40*1000000</f>
        <v>2250000</v>
      </c>
    </row>
    <row r="498" spans="1:6" x14ac:dyDescent="0.25">
      <c r="A498" t="s">
        <v>73</v>
      </c>
      <c r="B498" t="s">
        <v>74</v>
      </c>
      <c r="C498" t="s">
        <v>102</v>
      </c>
      <c r="D498">
        <v>2020</v>
      </c>
      <c r="E498" t="s">
        <v>36</v>
      </c>
      <c r="F498">
        <f>[1]Spain!$D$41*1000000</f>
        <v>0</v>
      </c>
    </row>
    <row r="499" spans="1:6" x14ac:dyDescent="0.25">
      <c r="A499" t="s">
        <v>71</v>
      </c>
      <c r="B499" t="s">
        <v>74</v>
      </c>
      <c r="C499" t="s">
        <v>102</v>
      </c>
      <c r="D499">
        <v>2030</v>
      </c>
      <c r="E499" t="s">
        <v>36</v>
      </c>
      <c r="F499">
        <f>[1]Spain!$E$38*1000000</f>
        <v>1875000</v>
      </c>
    </row>
    <row r="500" spans="1:6" x14ac:dyDescent="0.25">
      <c r="A500" t="s">
        <v>72</v>
      </c>
      <c r="B500" t="s">
        <v>74</v>
      </c>
      <c r="C500" t="s">
        <v>102</v>
      </c>
      <c r="D500">
        <v>2030</v>
      </c>
      <c r="E500" t="s">
        <v>36</v>
      </c>
      <c r="F500">
        <f>[1]Spain!$E$39*1000000</f>
        <v>4500000</v>
      </c>
    </row>
    <row r="501" spans="1:6" x14ac:dyDescent="0.25">
      <c r="A501" t="s">
        <v>86</v>
      </c>
      <c r="B501" t="s">
        <v>74</v>
      </c>
      <c r="C501" t="s">
        <v>102</v>
      </c>
      <c r="D501">
        <v>2030</v>
      </c>
      <c r="E501" t="s">
        <v>36</v>
      </c>
      <c r="F501">
        <f>[1]Spain!$E$40*1000000</f>
        <v>4875000</v>
      </c>
    </row>
    <row r="502" spans="1:6" x14ac:dyDescent="0.25">
      <c r="A502" t="s">
        <v>73</v>
      </c>
      <c r="B502" t="s">
        <v>74</v>
      </c>
      <c r="C502" t="s">
        <v>102</v>
      </c>
      <c r="D502">
        <v>2030</v>
      </c>
      <c r="E502" t="s">
        <v>36</v>
      </c>
      <c r="F502">
        <f>[1]Spain!$E$41*1000000</f>
        <v>3750000</v>
      </c>
    </row>
    <row r="503" spans="1:6" x14ac:dyDescent="0.25">
      <c r="A503" t="s">
        <v>71</v>
      </c>
      <c r="B503" t="s">
        <v>74</v>
      </c>
      <c r="C503" t="s">
        <v>102</v>
      </c>
      <c r="D503">
        <v>2040</v>
      </c>
      <c r="E503" t="s">
        <v>36</v>
      </c>
      <c r="F503">
        <f>[1]Spain!$F$38*1000000</f>
        <v>1429687.5</v>
      </c>
    </row>
    <row r="504" spans="1:6" x14ac:dyDescent="0.25">
      <c r="A504" t="s">
        <v>72</v>
      </c>
      <c r="B504" t="s">
        <v>74</v>
      </c>
      <c r="C504" t="s">
        <v>102</v>
      </c>
      <c r="D504">
        <v>2040</v>
      </c>
      <c r="E504" t="s">
        <v>36</v>
      </c>
      <c r="F504">
        <f>[1]Spain!$F$39*1000000</f>
        <v>3234375</v>
      </c>
    </row>
    <row r="505" spans="1:6" x14ac:dyDescent="0.25">
      <c r="A505" t="s">
        <v>86</v>
      </c>
      <c r="B505" t="s">
        <v>74</v>
      </c>
      <c r="C505" t="s">
        <v>102</v>
      </c>
      <c r="D505">
        <v>2040</v>
      </c>
      <c r="E505" t="s">
        <v>36</v>
      </c>
      <c r="F505">
        <f>[1]Spain!$F$40*1000000</f>
        <v>4898437.5</v>
      </c>
    </row>
    <row r="506" spans="1:6" x14ac:dyDescent="0.25">
      <c r="A506" t="s">
        <v>73</v>
      </c>
      <c r="B506" t="s">
        <v>74</v>
      </c>
      <c r="C506" t="s">
        <v>102</v>
      </c>
      <c r="D506">
        <v>2040</v>
      </c>
      <c r="E506" t="s">
        <v>36</v>
      </c>
      <c r="F506">
        <f>[1]Spain!$F$41*1000000</f>
        <v>4500000</v>
      </c>
    </row>
    <row r="507" spans="1:6" x14ac:dyDescent="0.25">
      <c r="A507" t="s">
        <v>71</v>
      </c>
      <c r="B507" t="s">
        <v>74</v>
      </c>
      <c r="C507" t="s">
        <v>102</v>
      </c>
      <c r="D507">
        <v>2050</v>
      </c>
      <c r="E507" t="s">
        <v>36</v>
      </c>
      <c r="F507">
        <f>[1]Spain!$G$38*1000000</f>
        <v>984375</v>
      </c>
    </row>
    <row r="508" spans="1:6" x14ac:dyDescent="0.25">
      <c r="A508" t="s">
        <v>72</v>
      </c>
      <c r="B508" t="s">
        <v>74</v>
      </c>
      <c r="C508" t="s">
        <v>102</v>
      </c>
      <c r="D508">
        <v>2050</v>
      </c>
      <c r="E508" t="s">
        <v>36</v>
      </c>
      <c r="F508">
        <f>[1]Spain!$G$39*1000000</f>
        <v>1968750</v>
      </c>
    </row>
    <row r="509" spans="1:6" x14ac:dyDescent="0.25">
      <c r="A509" t="s">
        <v>86</v>
      </c>
      <c r="B509" t="s">
        <v>74</v>
      </c>
      <c r="C509" t="s">
        <v>102</v>
      </c>
      <c r="D509">
        <v>2050</v>
      </c>
      <c r="E509" t="s">
        <v>36</v>
      </c>
      <c r="F509">
        <f>[1]Spain!$G$40*1000000</f>
        <v>4921874.9999999991</v>
      </c>
    </row>
    <row r="510" spans="1:6" x14ac:dyDescent="0.25">
      <c r="A510" t="s">
        <v>73</v>
      </c>
      <c r="B510" t="s">
        <v>74</v>
      </c>
      <c r="C510" t="s">
        <v>102</v>
      </c>
      <c r="D510">
        <v>2050</v>
      </c>
      <c r="E510" t="s">
        <v>36</v>
      </c>
      <c r="F510">
        <f>[1]Spain!$G$41*1000000</f>
        <v>5250000.0000000009</v>
      </c>
    </row>
    <row r="511" spans="1:6" x14ac:dyDescent="0.25">
      <c r="A511" t="s">
        <v>71</v>
      </c>
      <c r="B511" t="s">
        <v>74</v>
      </c>
      <c r="C511" t="s">
        <v>103</v>
      </c>
      <c r="D511">
        <v>2015</v>
      </c>
      <c r="E511" t="s">
        <v>36</v>
      </c>
      <c r="F511">
        <f>[1]Belgium!$C$38*1000000</f>
        <v>1950000</v>
      </c>
    </row>
    <row r="512" spans="1:6" x14ac:dyDescent="0.25">
      <c r="A512" t="s">
        <v>72</v>
      </c>
      <c r="B512" t="s">
        <v>74</v>
      </c>
      <c r="C512" t="s">
        <v>103</v>
      </c>
      <c r="D512">
        <v>2015</v>
      </c>
      <c r="E512" t="s">
        <v>36</v>
      </c>
      <c r="F512">
        <f>[1]Belgium!$C$39*1000000</f>
        <v>3574999.9999999995</v>
      </c>
    </row>
    <row r="513" spans="1:6" x14ac:dyDescent="0.25">
      <c r="A513" t="s">
        <v>86</v>
      </c>
      <c r="B513" t="s">
        <v>74</v>
      </c>
      <c r="C513" t="s">
        <v>103</v>
      </c>
      <c r="D513">
        <v>2015</v>
      </c>
      <c r="E513" t="s">
        <v>36</v>
      </c>
      <c r="F513">
        <f>[1]Belgium!$C$40*1000000</f>
        <v>975000</v>
      </c>
    </row>
    <row r="514" spans="1:6" x14ac:dyDescent="0.25">
      <c r="A514" t="s">
        <v>73</v>
      </c>
      <c r="B514" t="s">
        <v>74</v>
      </c>
      <c r="C514" t="s">
        <v>103</v>
      </c>
      <c r="D514">
        <v>2015</v>
      </c>
      <c r="E514" t="s">
        <v>36</v>
      </c>
      <c r="F514">
        <f>[1]Belgium!$C$41*1000000</f>
        <v>0</v>
      </c>
    </row>
    <row r="515" spans="1:6" x14ac:dyDescent="0.25">
      <c r="A515" t="s">
        <v>71</v>
      </c>
      <c r="B515" t="s">
        <v>74</v>
      </c>
      <c r="C515" t="s">
        <v>103</v>
      </c>
      <c r="D515">
        <v>2020</v>
      </c>
      <c r="E515" t="s">
        <v>36</v>
      </c>
      <c r="F515">
        <f>[1]Belgium!$D$38*1000000</f>
        <v>1950000</v>
      </c>
    </row>
    <row r="516" spans="1:6" x14ac:dyDescent="0.25">
      <c r="A516" t="s">
        <v>72</v>
      </c>
      <c r="B516" t="s">
        <v>74</v>
      </c>
      <c r="C516" t="s">
        <v>103</v>
      </c>
      <c r="D516">
        <v>2020</v>
      </c>
      <c r="E516" t="s">
        <v>36</v>
      </c>
      <c r="F516">
        <f>[1]Belgium!$D$39*1000000</f>
        <v>3574999.9999999995</v>
      </c>
    </row>
    <row r="517" spans="1:6" x14ac:dyDescent="0.25">
      <c r="A517" t="s">
        <v>86</v>
      </c>
      <c r="B517" t="s">
        <v>74</v>
      </c>
      <c r="C517" t="s">
        <v>103</v>
      </c>
      <c r="D517">
        <v>2020</v>
      </c>
      <c r="E517" t="s">
        <v>36</v>
      </c>
      <c r="F517">
        <f>[1]Belgium!$D$40*1000000</f>
        <v>975000</v>
      </c>
    </row>
    <row r="518" spans="1:6" x14ac:dyDescent="0.25">
      <c r="A518" t="s">
        <v>73</v>
      </c>
      <c r="B518" t="s">
        <v>74</v>
      </c>
      <c r="C518" t="s">
        <v>103</v>
      </c>
      <c r="D518">
        <v>2020</v>
      </c>
      <c r="E518" t="s">
        <v>36</v>
      </c>
      <c r="F518">
        <f>[1]Belgium!$D$41*1000000</f>
        <v>0</v>
      </c>
    </row>
    <row r="519" spans="1:6" x14ac:dyDescent="0.25">
      <c r="A519" t="s">
        <v>71</v>
      </c>
      <c r="B519" t="s">
        <v>74</v>
      </c>
      <c r="C519" t="s">
        <v>103</v>
      </c>
      <c r="D519">
        <v>2030</v>
      </c>
      <c r="E519" t="s">
        <v>36</v>
      </c>
      <c r="F519">
        <f>[1]Belgium!$E$38*1000000</f>
        <v>812499.99999999988</v>
      </c>
    </row>
    <row r="520" spans="1:6" x14ac:dyDescent="0.25">
      <c r="A520" t="s">
        <v>72</v>
      </c>
      <c r="B520" t="s">
        <v>74</v>
      </c>
      <c r="C520" t="s">
        <v>103</v>
      </c>
      <c r="D520">
        <v>2030</v>
      </c>
      <c r="E520" t="s">
        <v>36</v>
      </c>
      <c r="F520">
        <f>[1]Belgium!$E$39*1000000</f>
        <v>1949999.9999999998</v>
      </c>
    </row>
    <row r="521" spans="1:6" x14ac:dyDescent="0.25">
      <c r="A521" t="s">
        <v>86</v>
      </c>
      <c r="B521" t="s">
        <v>74</v>
      </c>
      <c r="C521" t="s">
        <v>103</v>
      </c>
      <c r="D521">
        <v>2030</v>
      </c>
      <c r="E521" t="s">
        <v>36</v>
      </c>
      <c r="F521">
        <f>[1]Belgium!$E$40*1000000</f>
        <v>2112500</v>
      </c>
    </row>
    <row r="522" spans="1:6" x14ac:dyDescent="0.25">
      <c r="A522" t="s">
        <v>73</v>
      </c>
      <c r="B522" t="s">
        <v>74</v>
      </c>
      <c r="C522" t="s">
        <v>103</v>
      </c>
      <c r="D522">
        <v>2030</v>
      </c>
      <c r="E522" t="s">
        <v>36</v>
      </c>
      <c r="F522">
        <f>[1]Belgium!$E$41*1000000</f>
        <v>1624999.9999999998</v>
      </c>
    </row>
    <row r="523" spans="1:6" x14ac:dyDescent="0.25">
      <c r="A523" t="s">
        <v>71</v>
      </c>
      <c r="B523" t="s">
        <v>74</v>
      </c>
      <c r="C523" t="s">
        <v>103</v>
      </c>
      <c r="D523">
        <v>2040</v>
      </c>
      <c r="E523" t="s">
        <v>36</v>
      </c>
      <c r="F523">
        <f>[1]Belgium!$F$38*1000000</f>
        <v>619531.24999999988</v>
      </c>
    </row>
    <row r="524" spans="1:6" x14ac:dyDescent="0.25">
      <c r="A524" t="s">
        <v>72</v>
      </c>
      <c r="B524" t="s">
        <v>74</v>
      </c>
      <c r="C524" t="s">
        <v>103</v>
      </c>
      <c r="D524">
        <v>2040</v>
      </c>
      <c r="E524" t="s">
        <v>36</v>
      </c>
      <c r="F524">
        <f>[1]Belgium!$F$39*1000000</f>
        <v>1401562.4999999998</v>
      </c>
    </row>
    <row r="525" spans="1:6" x14ac:dyDescent="0.25">
      <c r="A525" t="s">
        <v>86</v>
      </c>
      <c r="B525" t="s">
        <v>74</v>
      </c>
      <c r="C525" t="s">
        <v>103</v>
      </c>
      <c r="D525">
        <v>2040</v>
      </c>
      <c r="E525" t="s">
        <v>36</v>
      </c>
      <c r="F525">
        <f>[1]Belgium!$F$40*1000000</f>
        <v>2122656.2499999995</v>
      </c>
    </row>
    <row r="526" spans="1:6" x14ac:dyDescent="0.25">
      <c r="A526" t="s">
        <v>73</v>
      </c>
      <c r="B526" t="s">
        <v>74</v>
      </c>
      <c r="C526" t="s">
        <v>103</v>
      </c>
      <c r="D526">
        <v>2040</v>
      </c>
      <c r="E526" t="s">
        <v>36</v>
      </c>
      <c r="F526">
        <f>[1]Belgium!$F$41*1000000</f>
        <v>1949999.9999999998</v>
      </c>
    </row>
    <row r="527" spans="1:6" x14ac:dyDescent="0.25">
      <c r="A527" t="s">
        <v>71</v>
      </c>
      <c r="B527" t="s">
        <v>74</v>
      </c>
      <c r="C527" t="s">
        <v>103</v>
      </c>
      <c r="D527">
        <v>2050</v>
      </c>
      <c r="E527" t="s">
        <v>36</v>
      </c>
      <c r="F527">
        <f>[1]Belgium!$G$38*1000000</f>
        <v>426562.49999999994</v>
      </c>
    </row>
    <row r="528" spans="1:6" x14ac:dyDescent="0.25">
      <c r="A528" t="s">
        <v>72</v>
      </c>
      <c r="B528" t="s">
        <v>74</v>
      </c>
      <c r="C528" t="s">
        <v>103</v>
      </c>
      <c r="D528">
        <v>2050</v>
      </c>
      <c r="E528" t="s">
        <v>36</v>
      </c>
      <c r="F528">
        <f>[1]Belgium!$G$39*1000000</f>
        <v>853124.99999999988</v>
      </c>
    </row>
    <row r="529" spans="1:6" x14ac:dyDescent="0.25">
      <c r="A529" t="s">
        <v>86</v>
      </c>
      <c r="B529" t="s">
        <v>74</v>
      </c>
      <c r="C529" t="s">
        <v>103</v>
      </c>
      <c r="D529">
        <v>2050</v>
      </c>
      <c r="E529" t="s">
        <v>36</v>
      </c>
      <c r="F529">
        <f>[1]Belgium!$G$40*1000000</f>
        <v>2132812.4999999986</v>
      </c>
    </row>
    <row r="530" spans="1:6" x14ac:dyDescent="0.25">
      <c r="A530" t="s">
        <v>73</v>
      </c>
      <c r="B530" t="s">
        <v>74</v>
      </c>
      <c r="C530" t="s">
        <v>103</v>
      </c>
      <c r="D530">
        <v>2050</v>
      </c>
      <c r="E530" t="s">
        <v>36</v>
      </c>
      <c r="F530">
        <f>[1]Belgium!$G$41*1000000</f>
        <v>2275000</v>
      </c>
    </row>
    <row r="531" spans="1:6" x14ac:dyDescent="0.25">
      <c r="A531" t="s">
        <v>11</v>
      </c>
      <c r="C531" t="s">
        <v>24</v>
      </c>
      <c r="D531">
        <v>2015</v>
      </c>
      <c r="E531" t="s">
        <v>23</v>
      </c>
      <c r="F531">
        <f>[1]France!$C$29</f>
        <v>10000</v>
      </c>
    </row>
    <row r="532" spans="1:6" x14ac:dyDescent="0.25">
      <c r="A532" t="s">
        <v>11</v>
      </c>
      <c r="C532" t="s">
        <v>24</v>
      </c>
      <c r="D532">
        <v>2020</v>
      </c>
      <c r="E532" t="s">
        <v>23</v>
      </c>
      <c r="F532">
        <f>[1]France!$D$29</f>
        <v>6000</v>
      </c>
    </row>
    <row r="533" spans="1:6" x14ac:dyDescent="0.25">
      <c r="A533" t="s">
        <v>11</v>
      </c>
      <c r="C533" t="s">
        <v>24</v>
      </c>
      <c r="D533">
        <v>2030</v>
      </c>
      <c r="E533" t="s">
        <v>23</v>
      </c>
      <c r="F533">
        <f>[1]France!$E$29</f>
        <v>4000</v>
      </c>
    </row>
    <row r="534" spans="1:6" x14ac:dyDescent="0.25">
      <c r="A534" t="s">
        <v>11</v>
      </c>
      <c r="C534" t="s">
        <v>24</v>
      </c>
      <c r="D534">
        <v>2040</v>
      </c>
      <c r="E534" t="s">
        <v>23</v>
      </c>
      <c r="F534">
        <f>[1]France!$F$29</f>
        <v>3000</v>
      </c>
    </row>
    <row r="535" spans="1:6" x14ac:dyDescent="0.25">
      <c r="A535" t="s">
        <v>11</v>
      </c>
      <c r="C535" t="s">
        <v>24</v>
      </c>
      <c r="D535">
        <v>2050</v>
      </c>
      <c r="E535" t="s">
        <v>23</v>
      </c>
      <c r="F535">
        <f>[1]France!$G$29</f>
        <v>3000</v>
      </c>
    </row>
    <row r="536" spans="1:6" x14ac:dyDescent="0.25">
      <c r="A536" t="s">
        <v>11</v>
      </c>
      <c r="C536" t="s">
        <v>25</v>
      </c>
      <c r="D536">
        <v>2015</v>
      </c>
      <c r="E536" t="s">
        <v>23</v>
      </c>
      <c r="F536">
        <f>[1]Germany!$C$29</f>
        <v>10000</v>
      </c>
    </row>
    <row r="537" spans="1:6" x14ac:dyDescent="0.25">
      <c r="A537" t="s">
        <v>11</v>
      </c>
      <c r="C537" t="s">
        <v>25</v>
      </c>
      <c r="D537">
        <v>2020</v>
      </c>
      <c r="E537" t="s">
        <v>23</v>
      </c>
      <c r="F537">
        <f>[1]Germany!$D$29</f>
        <v>6000</v>
      </c>
    </row>
    <row r="538" spans="1:6" x14ac:dyDescent="0.25">
      <c r="A538" t="s">
        <v>11</v>
      </c>
      <c r="C538" t="s">
        <v>25</v>
      </c>
      <c r="D538">
        <v>2030</v>
      </c>
      <c r="E538" t="s">
        <v>23</v>
      </c>
      <c r="F538">
        <f>[1]Germany!$E$29</f>
        <v>4000</v>
      </c>
    </row>
    <row r="539" spans="1:6" x14ac:dyDescent="0.25">
      <c r="A539" t="s">
        <v>11</v>
      </c>
      <c r="C539" t="s">
        <v>25</v>
      </c>
      <c r="D539">
        <v>2040</v>
      </c>
      <c r="E539" t="s">
        <v>23</v>
      </c>
      <c r="F539">
        <f>[1]Germany!$F$29</f>
        <v>3000</v>
      </c>
    </row>
    <row r="540" spans="1:6" x14ac:dyDescent="0.25">
      <c r="A540" t="s">
        <v>11</v>
      </c>
      <c r="C540" t="s">
        <v>25</v>
      </c>
      <c r="D540">
        <v>2050</v>
      </c>
      <c r="E540" t="s">
        <v>23</v>
      </c>
      <c r="F540">
        <f>[1]Germany!$G$29</f>
        <v>3000</v>
      </c>
    </row>
    <row r="541" spans="1:6" x14ac:dyDescent="0.25">
      <c r="A541" t="s">
        <v>11</v>
      </c>
      <c r="C541" t="s">
        <v>100</v>
      </c>
      <c r="D541">
        <v>2015</v>
      </c>
      <c r="E541" t="s">
        <v>23</v>
      </c>
      <c r="F541">
        <f>[1]Italy!$C$29</f>
        <v>10000</v>
      </c>
    </row>
    <row r="542" spans="1:6" x14ac:dyDescent="0.25">
      <c r="A542" t="s">
        <v>11</v>
      </c>
      <c r="C542" t="s">
        <v>100</v>
      </c>
      <c r="D542">
        <v>2020</v>
      </c>
      <c r="E542" t="s">
        <v>23</v>
      </c>
      <c r="F542">
        <f>[1]Italy!$D$29</f>
        <v>6000</v>
      </c>
    </row>
    <row r="543" spans="1:6" x14ac:dyDescent="0.25">
      <c r="A543" t="s">
        <v>11</v>
      </c>
      <c r="C543" t="s">
        <v>100</v>
      </c>
      <c r="D543">
        <v>2030</v>
      </c>
      <c r="E543" t="s">
        <v>23</v>
      </c>
      <c r="F543">
        <f>[1]Italy!$E$29</f>
        <v>4000</v>
      </c>
    </row>
    <row r="544" spans="1:6" x14ac:dyDescent="0.25">
      <c r="A544" t="s">
        <v>11</v>
      </c>
      <c r="C544" t="s">
        <v>100</v>
      </c>
      <c r="D544">
        <v>2040</v>
      </c>
      <c r="E544" t="s">
        <v>23</v>
      </c>
      <c r="F544">
        <f>[1]Italy!$F$29</f>
        <v>3000</v>
      </c>
    </row>
    <row r="545" spans="1:6" x14ac:dyDescent="0.25">
      <c r="A545" t="s">
        <v>11</v>
      </c>
      <c r="C545" t="s">
        <v>100</v>
      </c>
      <c r="D545">
        <v>2050</v>
      </c>
      <c r="E545" t="s">
        <v>23</v>
      </c>
      <c r="F545">
        <f>[1]Italy!$G$29</f>
        <v>3000</v>
      </c>
    </row>
    <row r="546" spans="1:6" x14ac:dyDescent="0.25">
      <c r="A546" t="s">
        <v>11</v>
      </c>
      <c r="C546" t="s">
        <v>101</v>
      </c>
      <c r="D546">
        <v>2015</v>
      </c>
      <c r="E546" t="s">
        <v>23</v>
      </c>
      <c r="F546">
        <f>'[1]Great Britain'!$C$29</f>
        <v>10000</v>
      </c>
    </row>
    <row r="547" spans="1:6" x14ac:dyDescent="0.25">
      <c r="A547" t="s">
        <v>11</v>
      </c>
      <c r="C547" t="s">
        <v>101</v>
      </c>
      <c r="D547">
        <v>2020</v>
      </c>
      <c r="E547" t="s">
        <v>23</v>
      </c>
      <c r="F547">
        <f>'[1]Great Britain'!$D$29</f>
        <v>6000</v>
      </c>
    </row>
    <row r="548" spans="1:6" x14ac:dyDescent="0.25">
      <c r="A548" t="s">
        <v>11</v>
      </c>
      <c r="C548" t="s">
        <v>101</v>
      </c>
      <c r="D548">
        <v>2030</v>
      </c>
      <c r="E548" t="s">
        <v>23</v>
      </c>
      <c r="F548">
        <f>'[1]Great Britain'!$E$29</f>
        <v>4000</v>
      </c>
    </row>
    <row r="549" spans="1:6" x14ac:dyDescent="0.25">
      <c r="A549" t="s">
        <v>11</v>
      </c>
      <c r="C549" t="s">
        <v>101</v>
      </c>
      <c r="D549">
        <v>2040</v>
      </c>
      <c r="E549" t="s">
        <v>23</v>
      </c>
      <c r="F549">
        <f>'[1]Great Britain'!$F$29</f>
        <v>3000</v>
      </c>
    </row>
    <row r="550" spans="1:6" x14ac:dyDescent="0.25">
      <c r="A550" t="s">
        <v>11</v>
      </c>
      <c r="C550" t="s">
        <v>101</v>
      </c>
      <c r="D550">
        <v>2050</v>
      </c>
      <c r="E550" t="s">
        <v>23</v>
      </c>
      <c r="F550">
        <f>'[1]Great Britain'!$G$29</f>
        <v>3000</v>
      </c>
    </row>
    <row r="551" spans="1:6" x14ac:dyDescent="0.25">
      <c r="A551" t="s">
        <v>11</v>
      </c>
      <c r="C551" t="s">
        <v>102</v>
      </c>
      <c r="D551">
        <v>2015</v>
      </c>
      <c r="E551" t="s">
        <v>23</v>
      </c>
      <c r="F551">
        <f>[1]Spain!$C$29</f>
        <v>10000</v>
      </c>
    </row>
    <row r="552" spans="1:6" x14ac:dyDescent="0.25">
      <c r="A552" t="s">
        <v>11</v>
      </c>
      <c r="C552" t="s">
        <v>102</v>
      </c>
      <c r="D552">
        <v>2020</v>
      </c>
      <c r="E552" t="s">
        <v>23</v>
      </c>
      <c r="F552">
        <f>[1]Spain!$D$29</f>
        <v>6000</v>
      </c>
    </row>
    <row r="553" spans="1:6" x14ac:dyDescent="0.25">
      <c r="A553" t="s">
        <v>11</v>
      </c>
      <c r="C553" t="s">
        <v>102</v>
      </c>
      <c r="D553">
        <v>2030</v>
      </c>
      <c r="E553" t="s">
        <v>23</v>
      </c>
      <c r="F553">
        <f>[1]Spain!$E$29</f>
        <v>4000</v>
      </c>
    </row>
    <row r="554" spans="1:6" x14ac:dyDescent="0.25">
      <c r="A554" t="s">
        <v>11</v>
      </c>
      <c r="C554" t="s">
        <v>102</v>
      </c>
      <c r="D554">
        <v>2040</v>
      </c>
      <c r="E554" t="s">
        <v>23</v>
      </c>
      <c r="F554">
        <f>[1]Spain!$F$29</f>
        <v>3000</v>
      </c>
    </row>
    <row r="555" spans="1:6" x14ac:dyDescent="0.25">
      <c r="A555" t="s">
        <v>11</v>
      </c>
      <c r="C555" t="s">
        <v>102</v>
      </c>
      <c r="D555">
        <v>2050</v>
      </c>
      <c r="E555" t="s">
        <v>23</v>
      </c>
      <c r="F555">
        <f>[1]Spain!$G$29</f>
        <v>3000</v>
      </c>
    </row>
    <row r="556" spans="1:6" x14ac:dyDescent="0.25">
      <c r="A556" t="s">
        <v>11</v>
      </c>
      <c r="C556" t="s">
        <v>103</v>
      </c>
      <c r="D556">
        <v>2015</v>
      </c>
      <c r="E556" t="s">
        <v>23</v>
      </c>
      <c r="F556">
        <f>[1]Belgium!$C$29</f>
        <v>10000</v>
      </c>
    </row>
    <row r="557" spans="1:6" x14ac:dyDescent="0.25">
      <c r="A557" t="s">
        <v>11</v>
      </c>
      <c r="C557" t="s">
        <v>103</v>
      </c>
      <c r="D557">
        <v>2020</v>
      </c>
      <c r="E557" t="s">
        <v>23</v>
      </c>
      <c r="F557">
        <f>[1]Belgium!$D$29</f>
        <v>6000</v>
      </c>
    </row>
    <row r="558" spans="1:6" x14ac:dyDescent="0.25">
      <c r="A558" t="s">
        <v>11</v>
      </c>
      <c r="C558" t="s">
        <v>103</v>
      </c>
      <c r="D558">
        <v>2030</v>
      </c>
      <c r="E558" t="s">
        <v>23</v>
      </c>
      <c r="F558">
        <f>[1]Belgium!$E$29</f>
        <v>4000</v>
      </c>
    </row>
    <row r="559" spans="1:6" x14ac:dyDescent="0.25">
      <c r="A559" t="s">
        <v>11</v>
      </c>
      <c r="C559" t="s">
        <v>103</v>
      </c>
      <c r="D559">
        <v>2040</v>
      </c>
      <c r="E559" t="s">
        <v>23</v>
      </c>
      <c r="F559">
        <f>[1]Belgium!$F$29</f>
        <v>3000</v>
      </c>
    </row>
    <row r="560" spans="1:6" x14ac:dyDescent="0.25">
      <c r="A560" t="s">
        <v>11</v>
      </c>
      <c r="C560" t="s">
        <v>103</v>
      </c>
      <c r="D560">
        <v>2050</v>
      </c>
      <c r="E560" t="s">
        <v>23</v>
      </c>
      <c r="F560">
        <f>[1]Belgium!$G$29</f>
        <v>3000</v>
      </c>
    </row>
    <row r="561" spans="1:6" x14ac:dyDescent="0.25">
      <c r="A561" t="s">
        <v>107</v>
      </c>
      <c r="C561" t="s">
        <v>24</v>
      </c>
      <c r="D561">
        <v>2015</v>
      </c>
      <c r="E561" t="s">
        <v>23</v>
      </c>
      <c r="F561">
        <f>[1]France!$C$19</f>
        <v>75</v>
      </c>
    </row>
    <row r="562" spans="1:6" x14ac:dyDescent="0.25">
      <c r="A562" t="s">
        <v>107</v>
      </c>
      <c r="C562" t="s">
        <v>24</v>
      </c>
      <c r="D562">
        <v>2020</v>
      </c>
      <c r="E562" t="s">
        <v>23</v>
      </c>
      <c r="F562">
        <f>[1]France!$D$19</f>
        <v>52</v>
      </c>
    </row>
    <row r="563" spans="1:6" x14ac:dyDescent="0.25">
      <c r="A563" t="s">
        <v>107</v>
      </c>
      <c r="C563" t="s">
        <v>24</v>
      </c>
      <c r="D563">
        <v>2030</v>
      </c>
      <c r="E563" t="s">
        <v>23</v>
      </c>
      <c r="F563">
        <f>[1]France!$E$19</f>
        <v>44.666666666666664</v>
      </c>
    </row>
    <row r="564" spans="1:6" x14ac:dyDescent="0.25">
      <c r="A564" t="s">
        <v>107</v>
      </c>
      <c r="C564" t="s">
        <v>24</v>
      </c>
      <c r="D564">
        <v>2040</v>
      </c>
      <c r="E564" t="s">
        <v>23</v>
      </c>
      <c r="F564">
        <f>[1]France!$F$19</f>
        <v>37.333333333333336</v>
      </c>
    </row>
    <row r="565" spans="1:6" x14ac:dyDescent="0.25">
      <c r="A565" t="s">
        <v>107</v>
      </c>
      <c r="C565" t="s">
        <v>24</v>
      </c>
      <c r="D565">
        <v>2050</v>
      </c>
      <c r="E565" t="s">
        <v>23</v>
      </c>
      <c r="F565">
        <f>[1]France!$G$19</f>
        <v>30</v>
      </c>
    </row>
    <row r="566" spans="1:6" x14ac:dyDescent="0.25">
      <c r="A566" t="s">
        <v>108</v>
      </c>
      <c r="C566" t="s">
        <v>24</v>
      </c>
      <c r="D566">
        <v>2015</v>
      </c>
      <c r="E566" t="s">
        <v>23</v>
      </c>
      <c r="F566">
        <f>[1]France!$C$20</f>
        <v>75</v>
      </c>
    </row>
    <row r="567" spans="1:6" x14ac:dyDescent="0.25">
      <c r="A567" t="s">
        <v>108</v>
      </c>
      <c r="C567" t="s">
        <v>24</v>
      </c>
      <c r="D567">
        <v>2020</v>
      </c>
      <c r="E567" t="s">
        <v>23</v>
      </c>
      <c r="F567">
        <f>[1]France!$D$20</f>
        <v>41.6</v>
      </c>
    </row>
    <row r="568" spans="1:6" x14ac:dyDescent="0.25">
      <c r="A568" t="s">
        <v>108</v>
      </c>
      <c r="C568" t="s">
        <v>24</v>
      </c>
      <c r="D568">
        <v>2030</v>
      </c>
      <c r="E568" t="s">
        <v>23</v>
      </c>
      <c r="F568">
        <f>[1]France!$E$20</f>
        <v>34.4</v>
      </c>
    </row>
    <row r="569" spans="1:6" x14ac:dyDescent="0.25">
      <c r="A569" t="s">
        <v>108</v>
      </c>
      <c r="C569" t="s">
        <v>24</v>
      </c>
      <c r="D569">
        <v>2040</v>
      </c>
      <c r="E569" t="s">
        <v>23</v>
      </c>
      <c r="F569">
        <f>[1]France!$F$20</f>
        <v>27.2</v>
      </c>
    </row>
    <row r="570" spans="1:6" x14ac:dyDescent="0.25">
      <c r="A570" t="s">
        <v>108</v>
      </c>
      <c r="C570" t="s">
        <v>24</v>
      </c>
      <c r="D570">
        <v>2050</v>
      </c>
      <c r="E570" t="s">
        <v>23</v>
      </c>
      <c r="F570">
        <f>[1]France!$G$20</f>
        <v>20</v>
      </c>
    </row>
    <row r="571" spans="1:6" x14ac:dyDescent="0.25">
      <c r="A571" t="s">
        <v>107</v>
      </c>
      <c r="C571" t="s">
        <v>100</v>
      </c>
      <c r="D571">
        <v>2015</v>
      </c>
      <c r="E571" t="s">
        <v>23</v>
      </c>
      <c r="F571">
        <f>[1]Italy!$C$19</f>
        <v>105</v>
      </c>
    </row>
    <row r="572" spans="1:6" x14ac:dyDescent="0.25">
      <c r="A572" t="s">
        <v>107</v>
      </c>
      <c r="C572" t="s">
        <v>100</v>
      </c>
      <c r="D572">
        <v>2020</v>
      </c>
      <c r="E572" t="s">
        <v>23</v>
      </c>
      <c r="F572">
        <f>[1]Italy!$D$19</f>
        <v>70</v>
      </c>
    </row>
    <row r="573" spans="1:6" x14ac:dyDescent="0.25">
      <c r="A573" t="s">
        <v>107</v>
      </c>
      <c r="C573" t="s">
        <v>100</v>
      </c>
      <c r="D573">
        <v>2030</v>
      </c>
      <c r="E573" t="s">
        <v>23</v>
      </c>
      <c r="F573">
        <f>[1]Italy!$E$19</f>
        <v>56.666666666666671</v>
      </c>
    </row>
    <row r="574" spans="1:6" x14ac:dyDescent="0.25">
      <c r="A574" t="s">
        <v>107</v>
      </c>
      <c r="C574" t="s">
        <v>100</v>
      </c>
      <c r="D574">
        <v>2040</v>
      </c>
      <c r="E574" t="s">
        <v>23</v>
      </c>
      <c r="F574">
        <f>[1]Italy!$F$19</f>
        <v>43.333333333333336</v>
      </c>
    </row>
    <row r="575" spans="1:6" x14ac:dyDescent="0.25">
      <c r="A575" t="s">
        <v>107</v>
      </c>
      <c r="C575" t="s">
        <v>100</v>
      </c>
      <c r="D575">
        <v>2050</v>
      </c>
      <c r="E575" t="s">
        <v>23</v>
      </c>
      <c r="F575">
        <f>[1]Italy!$G$19</f>
        <v>30</v>
      </c>
    </row>
    <row r="576" spans="1:6" x14ac:dyDescent="0.25">
      <c r="A576" t="s">
        <v>108</v>
      </c>
      <c r="C576" t="s">
        <v>100</v>
      </c>
      <c r="D576">
        <v>2015</v>
      </c>
      <c r="E576" t="s">
        <v>23</v>
      </c>
      <c r="F576">
        <f>[1]Italy!$C$20</f>
        <v>105</v>
      </c>
    </row>
    <row r="577" spans="1:6" x14ac:dyDescent="0.25">
      <c r="A577" t="s">
        <v>108</v>
      </c>
      <c r="C577" t="s">
        <v>100</v>
      </c>
      <c r="D577">
        <v>2020</v>
      </c>
      <c r="E577" t="s">
        <v>23</v>
      </c>
      <c r="F577">
        <f>[1]Italy!$D$20</f>
        <v>56</v>
      </c>
    </row>
    <row r="578" spans="1:6" x14ac:dyDescent="0.25">
      <c r="A578" t="s">
        <v>108</v>
      </c>
      <c r="C578" t="s">
        <v>100</v>
      </c>
      <c r="D578">
        <v>2030</v>
      </c>
      <c r="E578" t="s">
        <v>23</v>
      </c>
      <c r="F578">
        <f>[1]Italy!$E$20</f>
        <v>44</v>
      </c>
    </row>
    <row r="579" spans="1:6" x14ac:dyDescent="0.25">
      <c r="A579" t="s">
        <v>108</v>
      </c>
      <c r="C579" t="s">
        <v>100</v>
      </c>
      <c r="D579">
        <v>2040</v>
      </c>
      <c r="E579" t="s">
        <v>23</v>
      </c>
      <c r="F579">
        <f>[1]Italy!$F$20</f>
        <v>32</v>
      </c>
    </row>
    <row r="580" spans="1:6" x14ac:dyDescent="0.25">
      <c r="A580" t="s">
        <v>108</v>
      </c>
      <c r="C580" t="s">
        <v>100</v>
      </c>
      <c r="D580">
        <v>2050</v>
      </c>
      <c r="E580" t="s">
        <v>23</v>
      </c>
      <c r="F580">
        <f>[1]Italy!$G$20</f>
        <v>20</v>
      </c>
    </row>
    <row r="581" spans="1:6" x14ac:dyDescent="0.25">
      <c r="A581" t="s">
        <v>107</v>
      </c>
      <c r="C581" t="s">
        <v>25</v>
      </c>
      <c r="D581">
        <v>2015</v>
      </c>
      <c r="E581" t="s">
        <v>23</v>
      </c>
      <c r="F581">
        <f>[1]Germany!$C$19</f>
        <v>125</v>
      </c>
    </row>
    <row r="582" spans="1:6" x14ac:dyDescent="0.25">
      <c r="A582" t="s">
        <v>107</v>
      </c>
      <c r="C582" t="s">
        <v>25</v>
      </c>
      <c r="D582">
        <v>2020</v>
      </c>
      <c r="E582" t="s">
        <v>23</v>
      </c>
      <c r="F582">
        <f>[1]Germany!$D$19</f>
        <v>81.999999999999986</v>
      </c>
    </row>
    <row r="583" spans="1:6" x14ac:dyDescent="0.25">
      <c r="A583" t="s">
        <v>107</v>
      </c>
      <c r="C583" t="s">
        <v>25</v>
      </c>
      <c r="D583">
        <v>2030</v>
      </c>
      <c r="E583" t="s">
        <v>23</v>
      </c>
      <c r="F583">
        <f>[1]Germany!$E$19</f>
        <v>64.666666666666657</v>
      </c>
    </row>
    <row r="584" spans="1:6" x14ac:dyDescent="0.25">
      <c r="A584" t="s">
        <v>107</v>
      </c>
      <c r="C584" t="s">
        <v>25</v>
      </c>
      <c r="D584">
        <v>2040</v>
      </c>
      <c r="E584" t="s">
        <v>23</v>
      </c>
      <c r="F584">
        <f>[1]Germany!$F$19</f>
        <v>47.333333333333329</v>
      </c>
    </row>
    <row r="585" spans="1:6" x14ac:dyDescent="0.25">
      <c r="A585" t="s">
        <v>107</v>
      </c>
      <c r="C585" t="s">
        <v>25</v>
      </c>
      <c r="D585">
        <v>2050</v>
      </c>
      <c r="E585" t="s">
        <v>23</v>
      </c>
      <c r="F585">
        <f>[1]Germany!$G$19</f>
        <v>30</v>
      </c>
    </row>
    <row r="586" spans="1:6" x14ac:dyDescent="0.25">
      <c r="A586" t="s">
        <v>108</v>
      </c>
      <c r="C586" t="s">
        <v>25</v>
      </c>
      <c r="D586">
        <v>2015</v>
      </c>
      <c r="E586" t="s">
        <v>23</v>
      </c>
      <c r="F586">
        <f>[1]Germany!$C$20</f>
        <v>125</v>
      </c>
    </row>
    <row r="587" spans="1:6" x14ac:dyDescent="0.25">
      <c r="A587" t="s">
        <v>108</v>
      </c>
      <c r="C587" t="s">
        <v>25</v>
      </c>
      <c r="D587">
        <v>2020</v>
      </c>
      <c r="E587" t="s">
        <v>23</v>
      </c>
      <c r="F587">
        <f>[1]Germany!$D$20</f>
        <v>65.599999999999994</v>
      </c>
    </row>
    <row r="588" spans="1:6" x14ac:dyDescent="0.25">
      <c r="A588" t="s">
        <v>108</v>
      </c>
      <c r="C588" t="s">
        <v>25</v>
      </c>
      <c r="D588">
        <v>2030</v>
      </c>
      <c r="E588" t="s">
        <v>23</v>
      </c>
      <c r="F588">
        <f>[1]Germany!$E$20</f>
        <v>50.4</v>
      </c>
    </row>
    <row r="589" spans="1:6" x14ac:dyDescent="0.25">
      <c r="A589" t="s">
        <v>108</v>
      </c>
      <c r="C589" t="s">
        <v>25</v>
      </c>
      <c r="D589">
        <v>2040</v>
      </c>
      <c r="E589" t="s">
        <v>23</v>
      </c>
      <c r="F589">
        <f>[1]Germany!$F$20</f>
        <v>35.200000000000003</v>
      </c>
    </row>
    <row r="590" spans="1:6" x14ac:dyDescent="0.25">
      <c r="A590" t="s">
        <v>108</v>
      </c>
      <c r="C590" t="s">
        <v>25</v>
      </c>
      <c r="D590">
        <v>2050</v>
      </c>
      <c r="E590" t="s">
        <v>23</v>
      </c>
      <c r="F590">
        <f>[1]Germany!$G$20</f>
        <v>20</v>
      </c>
    </row>
    <row r="591" spans="1:6" x14ac:dyDescent="0.25">
      <c r="A591" t="s">
        <v>107</v>
      </c>
      <c r="C591" t="s">
        <v>101</v>
      </c>
      <c r="D591">
        <v>2015</v>
      </c>
      <c r="E591" t="s">
        <v>23</v>
      </c>
      <c r="F591">
        <f>'[1]Great Britain'!$C$19</f>
        <v>100</v>
      </c>
    </row>
    <row r="592" spans="1:6" x14ac:dyDescent="0.25">
      <c r="A592" t="s">
        <v>107</v>
      </c>
      <c r="C592" t="s">
        <v>101</v>
      </c>
      <c r="D592">
        <v>2020</v>
      </c>
      <c r="E592" t="s">
        <v>23</v>
      </c>
      <c r="F592">
        <f>'[1]Great Britain'!$D$19</f>
        <v>66.999999999999986</v>
      </c>
    </row>
    <row r="593" spans="1:6" x14ac:dyDescent="0.25">
      <c r="A593" t="s">
        <v>107</v>
      </c>
      <c r="C593" t="s">
        <v>101</v>
      </c>
      <c r="D593">
        <v>2030</v>
      </c>
      <c r="E593" t="s">
        <v>23</v>
      </c>
      <c r="F593">
        <f>'[1]Great Britain'!$E$19</f>
        <v>54.666666666666657</v>
      </c>
    </row>
    <row r="594" spans="1:6" x14ac:dyDescent="0.25">
      <c r="A594" t="s">
        <v>107</v>
      </c>
      <c r="C594" t="s">
        <v>101</v>
      </c>
      <c r="D594">
        <v>2040</v>
      </c>
      <c r="E594" t="s">
        <v>23</v>
      </c>
      <c r="F594">
        <f>'[1]Great Britain'!$F$19</f>
        <v>42.333333333333329</v>
      </c>
    </row>
    <row r="595" spans="1:6" x14ac:dyDescent="0.25">
      <c r="A595" t="s">
        <v>107</v>
      </c>
      <c r="C595" t="s">
        <v>101</v>
      </c>
      <c r="D595">
        <v>2050</v>
      </c>
      <c r="E595" t="s">
        <v>23</v>
      </c>
      <c r="F595">
        <f>'[1]Great Britain'!$G$19</f>
        <v>30</v>
      </c>
    </row>
    <row r="596" spans="1:6" x14ac:dyDescent="0.25">
      <c r="A596" t="s">
        <v>108</v>
      </c>
      <c r="C596" t="s">
        <v>101</v>
      </c>
      <c r="D596">
        <v>2015</v>
      </c>
      <c r="E596" t="s">
        <v>23</v>
      </c>
      <c r="F596">
        <f>'[1]Great Britain'!$C$20</f>
        <v>100</v>
      </c>
    </row>
    <row r="597" spans="1:6" x14ac:dyDescent="0.25">
      <c r="A597" t="s">
        <v>108</v>
      </c>
      <c r="C597" t="s">
        <v>101</v>
      </c>
      <c r="D597">
        <v>2020</v>
      </c>
      <c r="E597" t="s">
        <v>23</v>
      </c>
      <c r="F597">
        <f>'[1]Great Britain'!$D$20</f>
        <v>53.599999999999994</v>
      </c>
    </row>
    <row r="598" spans="1:6" x14ac:dyDescent="0.25">
      <c r="A598" t="s">
        <v>108</v>
      </c>
      <c r="C598" t="s">
        <v>101</v>
      </c>
      <c r="D598">
        <v>2030</v>
      </c>
      <c r="E598" t="s">
        <v>23</v>
      </c>
      <c r="F598">
        <f>'[1]Great Britain'!$E$20</f>
        <v>42.399999999999991</v>
      </c>
    </row>
    <row r="599" spans="1:6" x14ac:dyDescent="0.25">
      <c r="A599" t="s">
        <v>108</v>
      </c>
      <c r="C599" t="s">
        <v>101</v>
      </c>
      <c r="D599">
        <v>2040</v>
      </c>
      <c r="E599" t="s">
        <v>23</v>
      </c>
      <c r="F599">
        <f>'[1]Great Britain'!$F$20</f>
        <v>31.199999999999996</v>
      </c>
    </row>
    <row r="600" spans="1:6" x14ac:dyDescent="0.25">
      <c r="A600" t="s">
        <v>108</v>
      </c>
      <c r="C600" t="s">
        <v>101</v>
      </c>
      <c r="D600">
        <v>2050</v>
      </c>
      <c r="E600" t="s">
        <v>23</v>
      </c>
      <c r="F600">
        <f>'[1]Great Britain'!$G$20</f>
        <v>20</v>
      </c>
    </row>
    <row r="601" spans="1:6" x14ac:dyDescent="0.25">
      <c r="A601" t="s">
        <v>107</v>
      </c>
      <c r="C601" t="s">
        <v>102</v>
      </c>
      <c r="D601">
        <v>2015</v>
      </c>
      <c r="E601" t="s">
        <v>23</v>
      </c>
      <c r="F601">
        <f>[1]Spain!$C$19</f>
        <v>80</v>
      </c>
    </row>
    <row r="602" spans="1:6" x14ac:dyDescent="0.25">
      <c r="A602" t="s">
        <v>107</v>
      </c>
      <c r="C602" t="s">
        <v>102</v>
      </c>
      <c r="D602">
        <v>2020</v>
      </c>
      <c r="E602" t="s">
        <v>23</v>
      </c>
      <c r="F602">
        <f>[1]Spain!$D$19</f>
        <v>54.999999999999993</v>
      </c>
    </row>
    <row r="603" spans="1:6" x14ac:dyDescent="0.25">
      <c r="A603" t="s">
        <v>107</v>
      </c>
      <c r="C603" t="s">
        <v>102</v>
      </c>
      <c r="D603">
        <v>2030</v>
      </c>
      <c r="E603" t="s">
        <v>23</v>
      </c>
      <c r="F603">
        <f>[1]Spain!$E$19</f>
        <v>46.666666666666657</v>
      </c>
    </row>
    <row r="604" spans="1:6" x14ac:dyDescent="0.25">
      <c r="A604" t="s">
        <v>107</v>
      </c>
      <c r="C604" t="s">
        <v>102</v>
      </c>
      <c r="D604">
        <v>2040</v>
      </c>
      <c r="E604" t="s">
        <v>23</v>
      </c>
      <c r="F604">
        <f>[1]Spain!$F$19</f>
        <v>38.333333333333329</v>
      </c>
    </row>
    <row r="605" spans="1:6" x14ac:dyDescent="0.25">
      <c r="A605" t="s">
        <v>107</v>
      </c>
      <c r="C605" t="s">
        <v>102</v>
      </c>
      <c r="D605">
        <v>2050</v>
      </c>
      <c r="E605" t="s">
        <v>23</v>
      </c>
      <c r="F605">
        <f>[1]Spain!$G$19</f>
        <v>30</v>
      </c>
    </row>
    <row r="606" spans="1:6" x14ac:dyDescent="0.25">
      <c r="A606" t="s">
        <v>108</v>
      </c>
      <c r="C606" t="s">
        <v>102</v>
      </c>
      <c r="D606">
        <v>2015</v>
      </c>
      <c r="E606" t="s">
        <v>23</v>
      </c>
      <c r="F606">
        <f>[1]Spain!$C$20</f>
        <v>80</v>
      </c>
    </row>
    <row r="607" spans="1:6" x14ac:dyDescent="0.25">
      <c r="A607" t="s">
        <v>108</v>
      </c>
      <c r="C607" t="s">
        <v>102</v>
      </c>
      <c r="D607">
        <v>2020</v>
      </c>
      <c r="E607" t="s">
        <v>23</v>
      </c>
      <c r="F607">
        <f>[1]Spain!$D$20</f>
        <v>44</v>
      </c>
    </row>
    <row r="608" spans="1:6" x14ac:dyDescent="0.25">
      <c r="A608" t="s">
        <v>108</v>
      </c>
      <c r="C608" t="s">
        <v>102</v>
      </c>
      <c r="D608">
        <v>2030</v>
      </c>
      <c r="E608" t="s">
        <v>23</v>
      </c>
      <c r="F608">
        <f>[1]Spain!$E$20</f>
        <v>36</v>
      </c>
    </row>
    <row r="609" spans="1:6" x14ac:dyDescent="0.25">
      <c r="A609" t="s">
        <v>108</v>
      </c>
      <c r="C609" t="s">
        <v>102</v>
      </c>
      <c r="D609">
        <v>2040</v>
      </c>
      <c r="E609" t="s">
        <v>23</v>
      </c>
      <c r="F609">
        <f>[1]Spain!$F$20</f>
        <v>28</v>
      </c>
    </row>
    <row r="610" spans="1:6" x14ac:dyDescent="0.25">
      <c r="A610" t="s">
        <v>108</v>
      </c>
      <c r="C610" t="s">
        <v>102</v>
      </c>
      <c r="D610">
        <v>2050</v>
      </c>
      <c r="E610" t="s">
        <v>23</v>
      </c>
      <c r="F610">
        <f>[1]Spain!$G$20</f>
        <v>20</v>
      </c>
    </row>
    <row r="611" spans="1:6" x14ac:dyDescent="0.25">
      <c r="A611" t="s">
        <v>107</v>
      </c>
      <c r="C611" t="s">
        <v>103</v>
      </c>
      <c r="D611">
        <v>2015</v>
      </c>
      <c r="E611" t="s">
        <v>23</v>
      </c>
      <c r="F611">
        <f>[1]Belgium!$C$19</f>
        <v>84</v>
      </c>
    </row>
    <row r="612" spans="1:6" x14ac:dyDescent="0.25">
      <c r="A612" t="s">
        <v>107</v>
      </c>
      <c r="C612" t="s">
        <v>103</v>
      </c>
      <c r="D612">
        <v>2020</v>
      </c>
      <c r="E612" t="s">
        <v>23</v>
      </c>
      <c r="F612">
        <f>[1]Belgium!$D$19</f>
        <v>57.4</v>
      </c>
    </row>
    <row r="613" spans="1:6" x14ac:dyDescent="0.25">
      <c r="A613" t="s">
        <v>107</v>
      </c>
      <c r="C613" t="s">
        <v>103</v>
      </c>
      <c r="D613">
        <v>2030</v>
      </c>
      <c r="E613" t="s">
        <v>23</v>
      </c>
      <c r="F613">
        <f>[1]Belgium!$E$19</f>
        <v>48.266666666666666</v>
      </c>
    </row>
    <row r="614" spans="1:6" x14ac:dyDescent="0.25">
      <c r="A614" t="s">
        <v>107</v>
      </c>
      <c r="C614" t="s">
        <v>103</v>
      </c>
      <c r="D614">
        <v>2040</v>
      </c>
      <c r="E614" t="s">
        <v>23</v>
      </c>
      <c r="F614">
        <f>[1]Belgium!$F$19</f>
        <v>39.133333333333333</v>
      </c>
    </row>
    <row r="615" spans="1:6" x14ac:dyDescent="0.25">
      <c r="A615" t="s">
        <v>107</v>
      </c>
      <c r="C615" t="s">
        <v>103</v>
      </c>
      <c r="D615">
        <v>2050</v>
      </c>
      <c r="E615" t="s">
        <v>23</v>
      </c>
      <c r="F615">
        <f>[1]Belgium!$G$19</f>
        <v>30</v>
      </c>
    </row>
    <row r="616" spans="1:6" x14ac:dyDescent="0.25">
      <c r="A616" t="s">
        <v>108</v>
      </c>
      <c r="C616" t="s">
        <v>103</v>
      </c>
      <c r="D616">
        <v>2015</v>
      </c>
      <c r="E616" t="s">
        <v>23</v>
      </c>
      <c r="F616">
        <f>[1]Belgium!$C$20</f>
        <v>84</v>
      </c>
    </row>
    <row r="617" spans="1:6" x14ac:dyDescent="0.25">
      <c r="A617" t="s">
        <v>108</v>
      </c>
      <c r="C617" t="s">
        <v>103</v>
      </c>
      <c r="D617">
        <v>2020</v>
      </c>
      <c r="E617" t="s">
        <v>23</v>
      </c>
      <c r="F617">
        <f>[1]Belgium!$D$20</f>
        <v>45.92</v>
      </c>
    </row>
    <row r="618" spans="1:6" x14ac:dyDescent="0.25">
      <c r="A618" t="s">
        <v>108</v>
      </c>
      <c r="C618" t="s">
        <v>103</v>
      </c>
      <c r="D618">
        <v>2030</v>
      </c>
      <c r="E618" t="s">
        <v>23</v>
      </c>
      <c r="F618">
        <f>[1]Belgium!$E$20</f>
        <v>37.28</v>
      </c>
    </row>
    <row r="619" spans="1:6" x14ac:dyDescent="0.25">
      <c r="A619" t="s">
        <v>108</v>
      </c>
      <c r="C619" t="s">
        <v>103</v>
      </c>
      <c r="D619">
        <v>2040</v>
      </c>
      <c r="E619" t="s">
        <v>23</v>
      </c>
      <c r="F619">
        <f>[1]Belgium!$F$20</f>
        <v>28.64</v>
      </c>
    </row>
    <row r="620" spans="1:6" x14ac:dyDescent="0.25">
      <c r="A620" t="s">
        <v>108</v>
      </c>
      <c r="C620" t="s">
        <v>103</v>
      </c>
      <c r="D620">
        <v>2050</v>
      </c>
      <c r="E620" t="s">
        <v>23</v>
      </c>
      <c r="F620">
        <f>[1]Belgium!$G$20</f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60"/>
  <sheetViews>
    <sheetView workbookViewId="0">
      <selection activeCell="E10" sqref="E10:E39"/>
    </sheetView>
  </sheetViews>
  <sheetFormatPr baseColWidth="10" defaultRowHeight="15" x14ac:dyDescent="0.25"/>
  <cols>
    <col min="4" max="4" width="30.140625" customWidth="1"/>
  </cols>
  <sheetData>
    <row r="1" spans="1:5" x14ac:dyDescent="0.25">
      <c r="A1" t="s">
        <v>44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28"/>
      <c r="B2" s="27"/>
      <c r="C2" s="27">
        <v>2035</v>
      </c>
      <c r="D2" s="27" t="s">
        <v>106</v>
      </c>
      <c r="E2" s="32">
        <v>0.35</v>
      </c>
    </row>
    <row r="3" spans="1:5" x14ac:dyDescent="0.25">
      <c r="A3" s="28"/>
      <c r="B3" s="27"/>
      <c r="C3" s="27">
        <v>2040</v>
      </c>
      <c r="D3" s="27" t="s">
        <v>106</v>
      </c>
      <c r="E3" s="32">
        <v>0.5</v>
      </c>
    </row>
    <row r="4" spans="1:5" x14ac:dyDescent="0.25">
      <c r="A4" s="28"/>
      <c r="B4" s="27"/>
      <c r="C4" s="27">
        <v>2050</v>
      </c>
      <c r="D4" s="27" t="s">
        <v>106</v>
      </c>
      <c r="E4" s="32">
        <v>0.8</v>
      </c>
    </row>
    <row r="5" spans="1:5" x14ac:dyDescent="0.25">
      <c r="A5" s="12" t="s">
        <v>74</v>
      </c>
      <c r="B5" s="13"/>
      <c r="C5" s="13">
        <v>2015</v>
      </c>
      <c r="D5" s="13" t="s">
        <v>43</v>
      </c>
      <c r="E5" s="14">
        <v>0</v>
      </c>
    </row>
    <row r="6" spans="1:5" x14ac:dyDescent="0.25">
      <c r="A6" s="12" t="s">
        <v>74</v>
      </c>
      <c r="B6" s="13"/>
      <c r="C6" s="13">
        <v>2020</v>
      </c>
      <c r="D6" s="13" t="s">
        <v>43</v>
      </c>
      <c r="E6" s="14">
        <v>0</v>
      </c>
    </row>
    <row r="7" spans="1:5" x14ac:dyDescent="0.25">
      <c r="A7" s="12" t="s">
        <v>74</v>
      </c>
      <c r="B7" s="13"/>
      <c r="C7" s="13">
        <v>2025</v>
      </c>
      <c r="D7" s="13" t="s">
        <v>43</v>
      </c>
      <c r="E7" s="14">
        <v>15</v>
      </c>
    </row>
    <row r="8" spans="1:5" x14ac:dyDescent="0.25">
      <c r="A8" s="12" t="s">
        <v>74</v>
      </c>
      <c r="B8" s="13"/>
      <c r="C8" s="13">
        <v>2030</v>
      </c>
      <c r="D8" s="13" t="s">
        <v>43</v>
      </c>
      <c r="E8" s="14">
        <v>55</v>
      </c>
    </row>
    <row r="9" spans="1:5" x14ac:dyDescent="0.25">
      <c r="A9" s="12" t="s">
        <v>74</v>
      </c>
      <c r="B9" s="13"/>
      <c r="C9" s="13">
        <v>2050</v>
      </c>
      <c r="D9" s="13" t="s">
        <v>43</v>
      </c>
      <c r="E9" s="14">
        <v>181</v>
      </c>
    </row>
    <row r="10" spans="1:5" x14ac:dyDescent="0.25">
      <c r="A10" s="28"/>
      <c r="B10" s="27" t="s">
        <v>24</v>
      </c>
      <c r="C10" s="27">
        <v>2015</v>
      </c>
      <c r="D10" s="27" t="s">
        <v>104</v>
      </c>
      <c r="E10" s="29">
        <f>[1]France!$C$8</f>
        <v>0</v>
      </c>
    </row>
    <row r="11" spans="1:5" x14ac:dyDescent="0.25">
      <c r="A11" s="28"/>
      <c r="B11" s="27" t="s">
        <v>24</v>
      </c>
      <c r="C11" s="27">
        <v>2020</v>
      </c>
      <c r="D11" s="27" t="s">
        <v>104</v>
      </c>
      <c r="E11" s="29">
        <f>[1]France!$D$8</f>
        <v>0</v>
      </c>
    </row>
    <row r="12" spans="1:5" x14ac:dyDescent="0.25">
      <c r="A12" s="28"/>
      <c r="B12" s="27" t="s">
        <v>24</v>
      </c>
      <c r="C12" s="27">
        <v>2030</v>
      </c>
      <c r="D12" s="27" t="s">
        <v>104</v>
      </c>
      <c r="E12" s="29">
        <f>[1]France!$E$8</f>
        <v>5267175.5725190844</v>
      </c>
    </row>
    <row r="13" spans="1:5" x14ac:dyDescent="0.25">
      <c r="A13" s="28"/>
      <c r="B13" s="27" t="s">
        <v>24</v>
      </c>
      <c r="C13" s="27">
        <v>2040</v>
      </c>
      <c r="D13" s="27" t="s">
        <v>104</v>
      </c>
      <c r="E13" s="29">
        <f>[1]France!$F$8</f>
        <v>11412213.740458015</v>
      </c>
    </row>
    <row r="14" spans="1:5" x14ac:dyDescent="0.25">
      <c r="A14" s="28"/>
      <c r="B14" s="27" t="s">
        <v>24</v>
      </c>
      <c r="C14" s="27">
        <v>2050</v>
      </c>
      <c r="D14" s="27" t="s">
        <v>104</v>
      </c>
      <c r="E14" s="29">
        <f>[1]France!$G$8</f>
        <v>17557251.908396948</v>
      </c>
    </row>
    <row r="15" spans="1:5" x14ac:dyDescent="0.25">
      <c r="A15" s="28"/>
      <c r="B15" s="27" t="s">
        <v>25</v>
      </c>
      <c r="C15" s="27">
        <v>2015</v>
      </c>
      <c r="D15" s="27" t="s">
        <v>104</v>
      </c>
      <c r="E15" s="29">
        <f>[1]Germany!$C$8</f>
        <v>0</v>
      </c>
    </row>
    <row r="16" spans="1:5" x14ac:dyDescent="0.25">
      <c r="A16" s="30"/>
      <c r="B16" s="27" t="s">
        <v>25</v>
      </c>
      <c r="C16" s="27">
        <v>2020</v>
      </c>
      <c r="D16" s="27" t="s">
        <v>104</v>
      </c>
      <c r="E16" s="31">
        <f>[1]Germany!$D$8</f>
        <v>0</v>
      </c>
    </row>
    <row r="17" spans="1:5" x14ac:dyDescent="0.25">
      <c r="A17" s="30"/>
      <c r="B17" s="27" t="s">
        <v>25</v>
      </c>
      <c r="C17" s="27">
        <v>2030</v>
      </c>
      <c r="D17" s="27" t="s">
        <v>104</v>
      </c>
      <c r="E17" s="31">
        <f>[1]Germany!$E$8</f>
        <v>6030534.3511450384</v>
      </c>
    </row>
    <row r="18" spans="1:5" x14ac:dyDescent="0.25">
      <c r="A18" s="30"/>
      <c r="B18" s="27" t="s">
        <v>25</v>
      </c>
      <c r="C18" s="27">
        <v>2040</v>
      </c>
      <c r="D18" s="27" t="s">
        <v>104</v>
      </c>
      <c r="E18" s="31">
        <f>[1]Germany!$F$8</f>
        <v>11030534.351145038</v>
      </c>
    </row>
    <row r="19" spans="1:5" x14ac:dyDescent="0.25">
      <c r="A19" s="30"/>
      <c r="B19" s="27" t="s">
        <v>25</v>
      </c>
      <c r="C19" s="27">
        <v>2050</v>
      </c>
      <c r="D19" s="27" t="s">
        <v>104</v>
      </c>
      <c r="E19" s="31">
        <f>[1]Germany!$G$8</f>
        <v>16030534.351145038</v>
      </c>
    </row>
    <row r="20" spans="1:5" x14ac:dyDescent="0.25">
      <c r="A20" s="28"/>
      <c r="B20" s="27" t="s">
        <v>100</v>
      </c>
      <c r="C20" s="27">
        <v>2015</v>
      </c>
      <c r="D20" s="27" t="s">
        <v>104</v>
      </c>
      <c r="E20" s="29">
        <f>[1]Italy!$C$8</f>
        <v>0</v>
      </c>
    </row>
    <row r="21" spans="1:5" x14ac:dyDescent="0.25">
      <c r="A21" s="30"/>
      <c r="B21" s="27" t="s">
        <v>100</v>
      </c>
      <c r="C21" s="27">
        <v>2020</v>
      </c>
      <c r="D21" s="27" t="s">
        <v>104</v>
      </c>
      <c r="E21" s="31">
        <f>[1]Italy!$D$8</f>
        <v>0</v>
      </c>
    </row>
    <row r="22" spans="1:5" x14ac:dyDescent="0.25">
      <c r="A22" s="30"/>
      <c r="B22" s="27" t="s">
        <v>100</v>
      </c>
      <c r="C22" s="27">
        <v>2030</v>
      </c>
      <c r="D22" s="27" t="s">
        <v>104</v>
      </c>
      <c r="E22" s="31">
        <f>[1]Italy!$E$8</f>
        <v>4351145.0381679386</v>
      </c>
    </row>
    <row r="23" spans="1:5" x14ac:dyDescent="0.25">
      <c r="A23" s="30"/>
      <c r="B23" s="27" t="s">
        <v>100</v>
      </c>
      <c r="C23" s="27">
        <v>2040</v>
      </c>
      <c r="D23" s="27" t="s">
        <v>104</v>
      </c>
      <c r="E23" s="31">
        <f>[1]Italy!$F$8</f>
        <v>7022900.7633587793</v>
      </c>
    </row>
    <row r="24" spans="1:5" x14ac:dyDescent="0.25">
      <c r="A24" s="30"/>
      <c r="B24" s="27" t="s">
        <v>100</v>
      </c>
      <c r="C24" s="27">
        <v>2050</v>
      </c>
      <c r="D24" s="27" t="s">
        <v>104</v>
      </c>
      <c r="E24" s="31">
        <f>[1]Italy!$G$8</f>
        <v>9694656.4885496181</v>
      </c>
    </row>
    <row r="25" spans="1:5" x14ac:dyDescent="0.25">
      <c r="A25" s="28"/>
      <c r="B25" s="27" t="s">
        <v>101</v>
      </c>
      <c r="C25" s="27">
        <v>2015</v>
      </c>
      <c r="D25" s="27" t="s">
        <v>104</v>
      </c>
      <c r="E25" s="29">
        <f>'[1]Great Britain'!$C$8</f>
        <v>0</v>
      </c>
    </row>
    <row r="26" spans="1:5" x14ac:dyDescent="0.25">
      <c r="A26" s="30"/>
      <c r="B26" s="27" t="s">
        <v>101</v>
      </c>
      <c r="C26" s="27">
        <v>2020</v>
      </c>
      <c r="D26" s="27" t="s">
        <v>104</v>
      </c>
      <c r="E26" s="31">
        <f>'[1]Great Britain'!$D$8</f>
        <v>0</v>
      </c>
    </row>
    <row r="27" spans="1:5" x14ac:dyDescent="0.25">
      <c r="A27" s="30"/>
      <c r="B27" s="27" t="s">
        <v>101</v>
      </c>
      <c r="C27" s="27">
        <v>2030</v>
      </c>
      <c r="D27" s="27" t="s">
        <v>104</v>
      </c>
      <c r="E27" s="31">
        <f>'[1]Great Britain'!$E$8</f>
        <v>3358778.6259541987</v>
      </c>
    </row>
    <row r="28" spans="1:5" x14ac:dyDescent="0.25">
      <c r="A28" s="30"/>
      <c r="B28" s="27" t="s">
        <v>101</v>
      </c>
      <c r="C28" s="27">
        <v>2040</v>
      </c>
      <c r="D28" s="27" t="s">
        <v>104</v>
      </c>
      <c r="E28" s="31">
        <f>'[1]Great Britain'!$F$8</f>
        <v>6145038.1679389318</v>
      </c>
    </row>
    <row r="29" spans="1:5" x14ac:dyDescent="0.25">
      <c r="A29" s="30"/>
      <c r="B29" s="27" t="s">
        <v>101</v>
      </c>
      <c r="C29" s="27">
        <v>2050</v>
      </c>
      <c r="D29" s="27" t="s">
        <v>104</v>
      </c>
      <c r="E29" s="31">
        <f>'[1]Great Britain'!$G$8</f>
        <v>8931297.7099236641</v>
      </c>
    </row>
    <row r="30" spans="1:5" x14ac:dyDescent="0.25">
      <c r="A30" s="28"/>
      <c r="B30" s="27" t="s">
        <v>102</v>
      </c>
      <c r="C30" s="27">
        <v>2015</v>
      </c>
      <c r="D30" s="27" t="s">
        <v>104</v>
      </c>
      <c r="E30" s="29">
        <f>[1]Spain!$C$8</f>
        <v>0</v>
      </c>
    </row>
    <row r="31" spans="1:5" x14ac:dyDescent="0.25">
      <c r="A31" s="30"/>
      <c r="B31" s="27" t="s">
        <v>102</v>
      </c>
      <c r="C31" s="27">
        <v>2020</v>
      </c>
      <c r="D31" s="27" t="s">
        <v>104</v>
      </c>
      <c r="E31" s="31">
        <f>[1]Spain!$D$8</f>
        <v>0</v>
      </c>
    </row>
    <row r="32" spans="1:5" x14ac:dyDescent="0.25">
      <c r="A32" s="30"/>
      <c r="B32" s="27" t="s">
        <v>102</v>
      </c>
      <c r="C32" s="27">
        <v>2030</v>
      </c>
      <c r="D32" s="27" t="s">
        <v>104</v>
      </c>
      <c r="E32" s="31">
        <f>[1]Spain!$E$8</f>
        <v>2977099.2366412217</v>
      </c>
    </row>
    <row r="33" spans="1:5" x14ac:dyDescent="0.25">
      <c r="A33" s="30"/>
      <c r="B33" s="27" t="s">
        <v>102</v>
      </c>
      <c r="C33" s="27">
        <v>2040</v>
      </c>
      <c r="D33" s="27" t="s">
        <v>104</v>
      </c>
      <c r="E33" s="31">
        <f>[1]Spain!$F$8</f>
        <v>8931297.7099236641</v>
      </c>
    </row>
    <row r="34" spans="1:5" x14ac:dyDescent="0.25">
      <c r="A34" s="30"/>
      <c r="B34" s="27" t="s">
        <v>102</v>
      </c>
      <c r="C34" s="27">
        <v>2050</v>
      </c>
      <c r="D34" s="27" t="s">
        <v>104</v>
      </c>
      <c r="E34" s="31">
        <f>[1]Spain!$G$8</f>
        <v>14885496.183206107</v>
      </c>
    </row>
    <row r="35" spans="1:5" x14ac:dyDescent="0.25">
      <c r="A35" s="28"/>
      <c r="B35" s="27" t="s">
        <v>103</v>
      </c>
      <c r="C35" s="27">
        <v>2015</v>
      </c>
      <c r="D35" s="27" t="s">
        <v>104</v>
      </c>
      <c r="E35" s="29">
        <f>[1]Belgium!$C$8</f>
        <v>0</v>
      </c>
    </row>
    <row r="36" spans="1:5" x14ac:dyDescent="0.25">
      <c r="A36" s="30"/>
      <c r="B36" s="27" t="s">
        <v>103</v>
      </c>
      <c r="C36" s="27">
        <v>2020</v>
      </c>
      <c r="D36" s="27" t="s">
        <v>104</v>
      </c>
      <c r="E36" s="31">
        <f>[1]Belgium!$D$8</f>
        <v>0</v>
      </c>
    </row>
    <row r="37" spans="1:5" x14ac:dyDescent="0.25">
      <c r="A37" s="30"/>
      <c r="B37" s="27" t="s">
        <v>103</v>
      </c>
      <c r="C37" s="27">
        <v>2030</v>
      </c>
      <c r="D37" s="27" t="s">
        <v>104</v>
      </c>
      <c r="E37" s="31">
        <f>[1]Belgium!$E$8</f>
        <v>381679.38931297709</v>
      </c>
    </row>
    <row r="38" spans="1:5" x14ac:dyDescent="0.25">
      <c r="A38" s="30"/>
      <c r="B38" s="27" t="s">
        <v>103</v>
      </c>
      <c r="C38" s="27">
        <v>2040</v>
      </c>
      <c r="D38" s="27" t="s">
        <v>104</v>
      </c>
      <c r="E38" s="31">
        <f>[1]Belgium!$F$8</f>
        <v>954198.47328244278</v>
      </c>
    </row>
    <row r="39" spans="1:5" x14ac:dyDescent="0.25">
      <c r="A39" s="30"/>
      <c r="B39" s="27" t="s">
        <v>103</v>
      </c>
      <c r="C39" s="27">
        <v>2050</v>
      </c>
      <c r="D39" s="27" t="s">
        <v>104</v>
      </c>
      <c r="E39" s="31">
        <f>[1]Belgium!$G$8</f>
        <v>1526717.5572519084</v>
      </c>
    </row>
    <row r="40" spans="1:5" x14ac:dyDescent="0.25">
      <c r="A40" s="28" t="s">
        <v>74</v>
      </c>
      <c r="B40" s="27"/>
      <c r="C40" s="27">
        <v>2030</v>
      </c>
      <c r="D40" s="27" t="s">
        <v>105</v>
      </c>
      <c r="E40" s="32"/>
    </row>
    <row r="41" spans="1:5" x14ac:dyDescent="0.25">
      <c r="A41" s="28" t="s">
        <v>74</v>
      </c>
      <c r="B41" s="27"/>
      <c r="C41" s="27">
        <v>2031</v>
      </c>
      <c r="D41" s="27" t="s">
        <v>105</v>
      </c>
      <c r="E41" s="32"/>
    </row>
    <row r="42" spans="1:5" x14ac:dyDescent="0.25">
      <c r="A42" s="28" t="s">
        <v>74</v>
      </c>
      <c r="B42" s="27"/>
      <c r="C42" s="27">
        <v>2032</v>
      </c>
      <c r="D42" s="27" t="s">
        <v>105</v>
      </c>
      <c r="E42" s="32"/>
    </row>
    <row r="43" spans="1:5" x14ac:dyDescent="0.25">
      <c r="A43" s="28" t="s">
        <v>74</v>
      </c>
      <c r="B43" s="19"/>
      <c r="C43" s="27">
        <v>2033</v>
      </c>
      <c r="D43" s="27" t="s">
        <v>105</v>
      </c>
      <c r="E43" s="32"/>
    </row>
    <row r="44" spans="1:5" x14ac:dyDescent="0.25">
      <c r="A44" s="28" t="s">
        <v>74</v>
      </c>
      <c r="B44" s="19"/>
      <c r="C44" s="27">
        <v>2034</v>
      </c>
      <c r="D44" s="27" t="s">
        <v>105</v>
      </c>
      <c r="E44" s="32"/>
    </row>
    <row r="45" spans="1:5" x14ac:dyDescent="0.25">
      <c r="A45" s="28" t="s">
        <v>74</v>
      </c>
      <c r="B45" s="19"/>
      <c r="C45" s="27">
        <v>2035</v>
      </c>
      <c r="D45" s="27" t="s">
        <v>105</v>
      </c>
      <c r="E45" s="32"/>
    </row>
    <row r="46" spans="1:5" x14ac:dyDescent="0.25">
      <c r="A46" s="28" t="s">
        <v>74</v>
      </c>
      <c r="B46" s="19"/>
      <c r="C46" s="27">
        <v>2036</v>
      </c>
      <c r="D46" s="27" t="s">
        <v>105</v>
      </c>
      <c r="E46" s="32"/>
    </row>
    <row r="47" spans="1:5" x14ac:dyDescent="0.25">
      <c r="A47" s="28" t="s">
        <v>74</v>
      </c>
      <c r="B47" s="19"/>
      <c r="C47" s="27">
        <v>2037</v>
      </c>
      <c r="D47" s="27" t="s">
        <v>105</v>
      </c>
      <c r="E47" s="32"/>
    </row>
    <row r="48" spans="1:5" x14ac:dyDescent="0.25">
      <c r="A48" s="28" t="s">
        <v>74</v>
      </c>
      <c r="B48" s="19"/>
      <c r="C48" s="27">
        <v>2038</v>
      </c>
      <c r="D48" s="27" t="s">
        <v>105</v>
      </c>
      <c r="E48" s="32"/>
    </row>
    <row r="49" spans="1:5" x14ac:dyDescent="0.25">
      <c r="A49" s="28" t="s">
        <v>74</v>
      </c>
      <c r="B49" s="19"/>
      <c r="C49" s="27">
        <v>2039</v>
      </c>
      <c r="D49" s="27" t="s">
        <v>105</v>
      </c>
      <c r="E49" s="32"/>
    </row>
    <row r="50" spans="1:5" x14ac:dyDescent="0.25">
      <c r="A50" s="28" t="s">
        <v>74</v>
      </c>
      <c r="B50" s="19"/>
      <c r="C50" s="27">
        <v>2040</v>
      </c>
      <c r="D50" s="27" t="s">
        <v>105</v>
      </c>
      <c r="E50" s="32"/>
    </row>
    <row r="51" spans="1:5" x14ac:dyDescent="0.25">
      <c r="A51" s="28" t="s">
        <v>74</v>
      </c>
      <c r="B51" s="19"/>
      <c r="C51" s="27">
        <v>2041</v>
      </c>
      <c r="D51" s="27" t="s">
        <v>105</v>
      </c>
      <c r="E51" s="32"/>
    </row>
    <row r="52" spans="1:5" x14ac:dyDescent="0.25">
      <c r="A52" s="28" t="s">
        <v>74</v>
      </c>
      <c r="B52" s="19"/>
      <c r="C52" s="27">
        <v>2042</v>
      </c>
      <c r="D52" s="27" t="s">
        <v>105</v>
      </c>
      <c r="E52" s="32"/>
    </row>
    <row r="53" spans="1:5" x14ac:dyDescent="0.25">
      <c r="A53" s="28" t="s">
        <v>74</v>
      </c>
      <c r="B53" s="19"/>
      <c r="C53" s="27">
        <v>2043</v>
      </c>
      <c r="D53" s="27" t="s">
        <v>105</v>
      </c>
      <c r="E53" s="32"/>
    </row>
    <row r="54" spans="1:5" x14ac:dyDescent="0.25">
      <c r="A54" s="28" t="s">
        <v>74</v>
      </c>
      <c r="B54" s="19"/>
      <c r="C54" s="27">
        <v>2044</v>
      </c>
      <c r="D54" s="27" t="s">
        <v>105</v>
      </c>
      <c r="E54" s="32"/>
    </row>
    <row r="55" spans="1:5" x14ac:dyDescent="0.25">
      <c r="A55" s="28" t="s">
        <v>74</v>
      </c>
      <c r="B55" s="19"/>
      <c r="C55" s="27">
        <v>2045</v>
      </c>
      <c r="D55" s="27" t="s">
        <v>105</v>
      </c>
      <c r="E55" s="32"/>
    </row>
    <row r="56" spans="1:5" x14ac:dyDescent="0.25">
      <c r="A56" s="28" t="s">
        <v>74</v>
      </c>
      <c r="B56" s="19"/>
      <c r="C56" s="27">
        <v>2046</v>
      </c>
      <c r="D56" s="27" t="s">
        <v>105</v>
      </c>
      <c r="E56" s="32"/>
    </row>
    <row r="57" spans="1:5" x14ac:dyDescent="0.25">
      <c r="A57" s="28" t="s">
        <v>74</v>
      </c>
      <c r="B57" s="19"/>
      <c r="C57" s="27">
        <v>2047</v>
      </c>
      <c r="D57" s="27" t="s">
        <v>105</v>
      </c>
      <c r="E57" s="32"/>
    </row>
    <row r="58" spans="1:5" x14ac:dyDescent="0.25">
      <c r="A58" s="28" t="s">
        <v>74</v>
      </c>
      <c r="B58" s="19"/>
      <c r="C58" s="27">
        <v>2048</v>
      </c>
      <c r="D58" s="27" t="s">
        <v>105</v>
      </c>
      <c r="E58" s="32"/>
    </row>
    <row r="59" spans="1:5" x14ac:dyDescent="0.25">
      <c r="A59" s="28" t="s">
        <v>74</v>
      </c>
      <c r="B59" s="19"/>
      <c r="C59" s="27">
        <v>2049</v>
      </c>
      <c r="D59" s="27" t="s">
        <v>105</v>
      </c>
      <c r="E59" s="32"/>
    </row>
    <row r="60" spans="1:5" x14ac:dyDescent="0.25">
      <c r="A60" s="28" t="s">
        <v>74</v>
      </c>
      <c r="B60" s="19"/>
      <c r="C60" s="27">
        <v>2050</v>
      </c>
      <c r="D60" s="27" t="s">
        <v>105</v>
      </c>
      <c r="E60" s="3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113"/>
  <sheetViews>
    <sheetView tabSelected="1" topLeftCell="A70" workbookViewId="0">
      <selection activeCell="G92" sqref="G92:G93"/>
    </sheetView>
  </sheetViews>
  <sheetFormatPr baseColWidth="10" defaultRowHeight="15" x14ac:dyDescent="0.25"/>
  <cols>
    <col min="1" max="1" width="29.140625" bestFit="1" customWidth="1"/>
    <col min="2" max="2" width="49.42578125" bestFit="1" customWidth="1"/>
    <col min="5" max="5" width="12.85546875" customWidth="1"/>
    <col min="6" max="6" width="20.85546875" bestFit="1" customWidth="1"/>
    <col min="7" max="7" width="15.140625" bestFit="1" customWidth="1"/>
  </cols>
  <sheetData>
    <row r="1" spans="1:7" x14ac:dyDescent="0.25">
      <c r="A1" t="s">
        <v>49</v>
      </c>
      <c r="B1" t="s">
        <v>14</v>
      </c>
      <c r="C1" t="s">
        <v>44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F2" t="s">
        <v>42</v>
      </c>
      <c r="G2">
        <v>20</v>
      </c>
    </row>
    <row r="3" spans="1:7" x14ac:dyDescent="0.25">
      <c r="A3" s="16"/>
      <c r="F3" t="s">
        <v>52</v>
      </c>
      <c r="G3">
        <v>0.08</v>
      </c>
    </row>
    <row r="4" spans="1:7" x14ac:dyDescent="0.25">
      <c r="A4" s="15" t="s">
        <v>50</v>
      </c>
      <c r="B4" t="s">
        <v>19</v>
      </c>
      <c r="E4">
        <v>2040</v>
      </c>
      <c r="F4" t="s">
        <v>46</v>
      </c>
      <c r="G4">
        <v>0.85</v>
      </c>
    </row>
    <row r="5" spans="1:7" x14ac:dyDescent="0.25">
      <c r="A5" s="15" t="s">
        <v>50</v>
      </c>
      <c r="B5" t="s">
        <v>21</v>
      </c>
      <c r="E5">
        <v>2040</v>
      </c>
      <c r="F5" t="s">
        <v>46</v>
      </c>
      <c r="G5">
        <v>0.85</v>
      </c>
    </row>
    <row r="6" spans="1:7" x14ac:dyDescent="0.25">
      <c r="A6" s="15" t="s">
        <v>50</v>
      </c>
      <c r="B6" t="s">
        <v>61</v>
      </c>
      <c r="E6">
        <v>2040</v>
      </c>
      <c r="F6" t="s">
        <v>46</v>
      </c>
      <c r="G6">
        <v>0.85</v>
      </c>
    </row>
    <row r="7" spans="1:7" x14ac:dyDescent="0.25">
      <c r="A7" s="15" t="s">
        <v>50</v>
      </c>
      <c r="B7" t="s">
        <v>64</v>
      </c>
      <c r="E7">
        <v>2040</v>
      </c>
      <c r="F7" t="s">
        <v>46</v>
      </c>
      <c r="G7">
        <v>0.85</v>
      </c>
    </row>
    <row r="8" spans="1:7" x14ac:dyDescent="0.25">
      <c r="A8" s="15" t="s">
        <v>50</v>
      </c>
      <c r="B8" t="s">
        <v>62</v>
      </c>
      <c r="E8">
        <v>2040</v>
      </c>
      <c r="F8" t="s">
        <v>46</v>
      </c>
      <c r="G8">
        <v>0.85</v>
      </c>
    </row>
    <row r="9" spans="1:7" x14ac:dyDescent="0.25">
      <c r="A9" s="15" t="s">
        <v>50</v>
      </c>
      <c r="B9" t="s">
        <v>63</v>
      </c>
      <c r="E9">
        <v>2040</v>
      </c>
      <c r="F9" t="s">
        <v>46</v>
      </c>
      <c r="G9">
        <v>0.85</v>
      </c>
    </row>
    <row r="10" spans="1:7" x14ac:dyDescent="0.25">
      <c r="A10" s="15" t="s">
        <v>50</v>
      </c>
      <c r="B10" t="s">
        <v>19</v>
      </c>
      <c r="E10">
        <v>2040</v>
      </c>
      <c r="F10" t="s">
        <v>40</v>
      </c>
      <c r="G10">
        <f>(1347-764)/(607*365)*1000000</f>
        <v>2631.4007808444858</v>
      </c>
    </row>
    <row r="11" spans="1:7" x14ac:dyDescent="0.25">
      <c r="A11" s="15" t="s">
        <v>50</v>
      </c>
      <c r="B11" t="s">
        <v>21</v>
      </c>
      <c r="E11">
        <v>2040</v>
      </c>
      <c r="F11" t="s">
        <v>40</v>
      </c>
      <c r="G11">
        <f t="shared" ref="G11:G15" si="0">(1347-764)/(607*365)*1000000</f>
        <v>2631.4007808444858</v>
      </c>
    </row>
    <row r="12" spans="1:7" x14ac:dyDescent="0.25">
      <c r="A12" s="15" t="s">
        <v>50</v>
      </c>
      <c r="B12" t="s">
        <v>61</v>
      </c>
      <c r="E12">
        <v>2040</v>
      </c>
      <c r="F12" t="s">
        <v>40</v>
      </c>
      <c r="G12">
        <f t="shared" si="0"/>
        <v>2631.4007808444858</v>
      </c>
    </row>
    <row r="13" spans="1:7" x14ac:dyDescent="0.25">
      <c r="A13" s="15" t="s">
        <v>50</v>
      </c>
      <c r="B13" t="s">
        <v>64</v>
      </c>
      <c r="E13">
        <v>2040</v>
      </c>
      <c r="F13" t="s">
        <v>40</v>
      </c>
      <c r="G13">
        <f t="shared" si="0"/>
        <v>2631.4007808444858</v>
      </c>
    </row>
    <row r="14" spans="1:7" x14ac:dyDescent="0.25">
      <c r="A14" s="15" t="s">
        <v>50</v>
      </c>
      <c r="B14" t="s">
        <v>62</v>
      </c>
      <c r="E14">
        <v>2040</v>
      </c>
      <c r="F14" t="s">
        <v>40</v>
      </c>
      <c r="G14">
        <f t="shared" si="0"/>
        <v>2631.4007808444858</v>
      </c>
    </row>
    <row r="15" spans="1:7" x14ac:dyDescent="0.25">
      <c r="A15" s="15" t="s">
        <v>50</v>
      </c>
      <c r="B15" t="s">
        <v>63</v>
      </c>
      <c r="E15">
        <v>2040</v>
      </c>
      <c r="F15" t="s">
        <v>40</v>
      </c>
      <c r="G15">
        <f t="shared" si="0"/>
        <v>2631.4007808444858</v>
      </c>
    </row>
    <row r="16" spans="1:7" x14ac:dyDescent="0.25">
      <c r="A16" s="15" t="s">
        <v>50</v>
      </c>
      <c r="B16" t="s">
        <v>19</v>
      </c>
      <c r="E16">
        <v>2040</v>
      </c>
      <c r="F16" t="s">
        <v>45</v>
      </c>
      <c r="G16">
        <f>(254-121)/(607*365)*1000000</f>
        <v>600.30240797995987</v>
      </c>
    </row>
    <row r="17" spans="1:7" x14ac:dyDescent="0.25">
      <c r="A17" s="15" t="s">
        <v>50</v>
      </c>
      <c r="B17" t="s">
        <v>21</v>
      </c>
      <c r="E17">
        <v>2040</v>
      </c>
      <c r="F17" t="s">
        <v>45</v>
      </c>
      <c r="G17">
        <f t="shared" ref="G17:G21" si="1">(254-121)/(607*365)*1000000</f>
        <v>600.30240797995987</v>
      </c>
    </row>
    <row r="18" spans="1:7" x14ac:dyDescent="0.25">
      <c r="A18" s="15" t="s">
        <v>50</v>
      </c>
      <c r="B18" t="s">
        <v>61</v>
      </c>
      <c r="E18">
        <v>2040</v>
      </c>
      <c r="F18" t="s">
        <v>45</v>
      </c>
      <c r="G18">
        <f t="shared" si="1"/>
        <v>600.30240797995987</v>
      </c>
    </row>
    <row r="19" spans="1:7" x14ac:dyDescent="0.25">
      <c r="A19" s="15" t="s">
        <v>50</v>
      </c>
      <c r="B19" t="s">
        <v>64</v>
      </c>
      <c r="E19">
        <v>2040</v>
      </c>
      <c r="F19" t="s">
        <v>45</v>
      </c>
      <c r="G19">
        <f t="shared" si="1"/>
        <v>600.30240797995987</v>
      </c>
    </row>
    <row r="20" spans="1:7" x14ac:dyDescent="0.25">
      <c r="A20" s="15" t="s">
        <v>50</v>
      </c>
      <c r="B20" t="s">
        <v>62</v>
      </c>
      <c r="E20">
        <v>2040</v>
      </c>
      <c r="F20" t="s">
        <v>45</v>
      </c>
      <c r="G20">
        <f t="shared" si="1"/>
        <v>600.30240797995987</v>
      </c>
    </row>
    <row r="21" spans="1:7" x14ac:dyDescent="0.25">
      <c r="A21" s="15" t="s">
        <v>50</v>
      </c>
      <c r="B21" t="s">
        <v>63</v>
      </c>
      <c r="E21">
        <v>2040</v>
      </c>
      <c r="F21" t="s">
        <v>45</v>
      </c>
      <c r="G21">
        <f t="shared" si="1"/>
        <v>600.30240797995987</v>
      </c>
    </row>
    <row r="22" spans="1:7" x14ac:dyDescent="0.25">
      <c r="A22" s="15" t="s">
        <v>50</v>
      </c>
      <c r="B22" t="s">
        <v>19</v>
      </c>
      <c r="E22">
        <v>2040</v>
      </c>
      <c r="F22" t="s">
        <v>47</v>
      </c>
      <c r="G22">
        <f>4.42-0.96</f>
        <v>3.46</v>
      </c>
    </row>
    <row r="23" spans="1:7" x14ac:dyDescent="0.25">
      <c r="A23" s="15" t="s">
        <v>50</v>
      </c>
      <c r="B23" t="s">
        <v>21</v>
      </c>
      <c r="E23">
        <v>2040</v>
      </c>
      <c r="F23" t="s">
        <v>47</v>
      </c>
      <c r="G23">
        <f t="shared" ref="G23:G27" si="2">4.42-0.96</f>
        <v>3.46</v>
      </c>
    </row>
    <row r="24" spans="1:7" x14ac:dyDescent="0.25">
      <c r="A24" s="15" t="s">
        <v>50</v>
      </c>
      <c r="B24" t="s">
        <v>61</v>
      </c>
      <c r="E24">
        <v>2040</v>
      </c>
      <c r="F24" t="s">
        <v>47</v>
      </c>
      <c r="G24">
        <f t="shared" si="2"/>
        <v>3.46</v>
      </c>
    </row>
    <row r="25" spans="1:7" x14ac:dyDescent="0.25">
      <c r="A25" s="15" t="s">
        <v>50</v>
      </c>
      <c r="B25" t="s">
        <v>64</v>
      </c>
      <c r="E25">
        <v>2040</v>
      </c>
      <c r="F25" t="s">
        <v>47</v>
      </c>
      <c r="G25">
        <f>4.42-0.96</f>
        <v>3.46</v>
      </c>
    </row>
    <row r="26" spans="1:7" x14ac:dyDescent="0.25">
      <c r="A26" s="15" t="s">
        <v>50</v>
      </c>
      <c r="B26" t="s">
        <v>62</v>
      </c>
      <c r="E26">
        <v>2040</v>
      </c>
      <c r="F26" t="s">
        <v>47</v>
      </c>
      <c r="G26">
        <f t="shared" si="2"/>
        <v>3.46</v>
      </c>
    </row>
    <row r="27" spans="1:7" x14ac:dyDescent="0.25">
      <c r="A27" s="15" t="s">
        <v>50</v>
      </c>
      <c r="B27" t="s">
        <v>63</v>
      </c>
      <c r="E27">
        <v>2040</v>
      </c>
      <c r="F27" t="s">
        <v>47</v>
      </c>
      <c r="G27">
        <f t="shared" si="2"/>
        <v>3.46</v>
      </c>
    </row>
    <row r="28" spans="1:7" x14ac:dyDescent="0.25">
      <c r="A28" s="15" t="s">
        <v>50</v>
      </c>
      <c r="B28" t="s">
        <v>19</v>
      </c>
      <c r="E28">
        <v>2040</v>
      </c>
      <c r="F28" t="s">
        <v>48</v>
      </c>
      <c r="G28">
        <f>7/47.7</f>
        <v>0.14675052410901468</v>
      </c>
    </row>
    <row r="29" spans="1:7" x14ac:dyDescent="0.25">
      <c r="A29" s="15" t="s">
        <v>50</v>
      </c>
      <c r="B29" t="s">
        <v>21</v>
      </c>
      <c r="E29">
        <v>2040</v>
      </c>
      <c r="F29" t="s">
        <v>48</v>
      </c>
      <c r="G29">
        <f t="shared" ref="G29:G33" si="3">7/47.7</f>
        <v>0.14675052410901468</v>
      </c>
    </row>
    <row r="30" spans="1:7" x14ac:dyDescent="0.25">
      <c r="A30" s="15" t="s">
        <v>50</v>
      </c>
      <c r="B30" t="s">
        <v>61</v>
      </c>
      <c r="E30">
        <v>2040</v>
      </c>
      <c r="F30" t="s">
        <v>48</v>
      </c>
      <c r="G30">
        <f t="shared" si="3"/>
        <v>0.14675052410901468</v>
      </c>
    </row>
    <row r="31" spans="1:7" x14ac:dyDescent="0.25">
      <c r="A31" s="15" t="s">
        <v>50</v>
      </c>
      <c r="B31" t="s">
        <v>64</v>
      </c>
      <c r="E31">
        <v>2040</v>
      </c>
      <c r="F31" t="s">
        <v>48</v>
      </c>
      <c r="G31">
        <f>7/47.7</f>
        <v>0.14675052410901468</v>
      </c>
    </row>
    <row r="32" spans="1:7" x14ac:dyDescent="0.25">
      <c r="A32" s="15" t="s">
        <v>50</v>
      </c>
      <c r="B32" t="s">
        <v>62</v>
      </c>
      <c r="E32">
        <v>2040</v>
      </c>
      <c r="F32" t="s">
        <v>48</v>
      </c>
      <c r="G32">
        <f t="shared" si="3"/>
        <v>0.14675052410901468</v>
      </c>
    </row>
    <row r="33" spans="1:7" x14ac:dyDescent="0.25">
      <c r="A33" s="15" t="s">
        <v>50</v>
      </c>
      <c r="B33" t="s">
        <v>63</v>
      </c>
      <c r="E33">
        <v>2040</v>
      </c>
      <c r="F33" t="s">
        <v>48</v>
      </c>
      <c r="G33">
        <f t="shared" si="3"/>
        <v>0.14675052410901468</v>
      </c>
    </row>
    <row r="34" spans="1:7" x14ac:dyDescent="0.25">
      <c r="A34" s="15" t="s">
        <v>51</v>
      </c>
      <c r="B34" t="s">
        <v>19</v>
      </c>
      <c r="E34">
        <v>2035</v>
      </c>
      <c r="F34" t="s">
        <v>46</v>
      </c>
      <c r="G34">
        <v>0.52</v>
      </c>
    </row>
    <row r="35" spans="1:7" x14ac:dyDescent="0.25">
      <c r="A35" s="15" t="s">
        <v>51</v>
      </c>
      <c r="B35" t="s">
        <v>21</v>
      </c>
      <c r="E35">
        <v>2035</v>
      </c>
      <c r="F35" t="s">
        <v>46</v>
      </c>
      <c r="G35">
        <v>0.52</v>
      </c>
    </row>
    <row r="36" spans="1:7" x14ac:dyDescent="0.25">
      <c r="A36" s="15" t="s">
        <v>51</v>
      </c>
      <c r="B36" t="s">
        <v>61</v>
      </c>
      <c r="E36">
        <v>2035</v>
      </c>
      <c r="F36" t="s">
        <v>46</v>
      </c>
      <c r="G36">
        <v>0.52</v>
      </c>
    </row>
    <row r="37" spans="1:7" x14ac:dyDescent="0.25">
      <c r="A37" s="15" t="s">
        <v>51</v>
      </c>
      <c r="B37" t="s">
        <v>64</v>
      </c>
      <c r="E37">
        <v>2035</v>
      </c>
      <c r="F37" t="s">
        <v>46</v>
      </c>
      <c r="G37">
        <v>0.52</v>
      </c>
    </row>
    <row r="38" spans="1:7" x14ac:dyDescent="0.25">
      <c r="A38" s="15" t="s">
        <v>51</v>
      </c>
      <c r="B38" t="s">
        <v>62</v>
      </c>
      <c r="E38">
        <v>2035</v>
      </c>
      <c r="F38" t="s">
        <v>46</v>
      </c>
      <c r="G38">
        <v>0.52</v>
      </c>
    </row>
    <row r="39" spans="1:7" x14ac:dyDescent="0.25">
      <c r="A39" s="15" t="s">
        <v>51</v>
      </c>
      <c r="B39" t="s">
        <v>63</v>
      </c>
      <c r="E39">
        <v>2035</v>
      </c>
      <c r="F39" t="s">
        <v>46</v>
      </c>
      <c r="G39">
        <v>0.52</v>
      </c>
    </row>
    <row r="40" spans="1:7" x14ac:dyDescent="0.25">
      <c r="A40" s="15" t="s">
        <v>51</v>
      </c>
      <c r="B40" t="s">
        <v>19</v>
      </c>
      <c r="E40">
        <v>2035</v>
      </c>
      <c r="F40" t="s">
        <v>40</v>
      </c>
      <c r="G40">
        <f>(1063-764)/(607*365)*1000000</f>
        <v>1349.5520299699847</v>
      </c>
    </row>
    <row r="41" spans="1:7" x14ac:dyDescent="0.25">
      <c r="A41" s="15" t="s">
        <v>51</v>
      </c>
      <c r="B41" t="s">
        <v>21</v>
      </c>
      <c r="E41">
        <v>2035</v>
      </c>
      <c r="F41" t="s">
        <v>40</v>
      </c>
      <c r="G41">
        <f t="shared" ref="G41:G45" si="4">(1063-764)/(607*365)*1000000</f>
        <v>1349.5520299699847</v>
      </c>
    </row>
    <row r="42" spans="1:7" x14ac:dyDescent="0.25">
      <c r="A42" s="15" t="s">
        <v>51</v>
      </c>
      <c r="B42" t="s">
        <v>61</v>
      </c>
      <c r="E42">
        <v>2035</v>
      </c>
      <c r="F42" t="s">
        <v>40</v>
      </c>
      <c r="G42">
        <f t="shared" si="4"/>
        <v>1349.5520299699847</v>
      </c>
    </row>
    <row r="43" spans="1:7" x14ac:dyDescent="0.25">
      <c r="A43" s="15" t="s">
        <v>51</v>
      </c>
      <c r="B43" t="s">
        <v>64</v>
      </c>
      <c r="E43">
        <v>2035</v>
      </c>
      <c r="F43" t="s">
        <v>40</v>
      </c>
      <c r="G43">
        <f>(1063-764)/(607*365)*1000000</f>
        <v>1349.5520299699847</v>
      </c>
    </row>
    <row r="44" spans="1:7" x14ac:dyDescent="0.25">
      <c r="A44" s="15" t="s">
        <v>51</v>
      </c>
      <c r="B44" t="s">
        <v>62</v>
      </c>
      <c r="E44">
        <v>2035</v>
      </c>
      <c r="F44" t="s">
        <v>40</v>
      </c>
      <c r="G44">
        <f t="shared" si="4"/>
        <v>1349.5520299699847</v>
      </c>
    </row>
    <row r="45" spans="1:7" x14ac:dyDescent="0.25">
      <c r="A45" s="15" t="s">
        <v>51</v>
      </c>
      <c r="B45" t="s">
        <v>63</v>
      </c>
      <c r="E45">
        <v>2035</v>
      </c>
      <c r="F45" t="s">
        <v>40</v>
      </c>
      <c r="G45">
        <f t="shared" si="4"/>
        <v>1349.5520299699847</v>
      </c>
    </row>
    <row r="46" spans="1:7" x14ac:dyDescent="0.25">
      <c r="A46" s="15" t="s">
        <v>51</v>
      </c>
      <c r="B46" t="s">
        <v>19</v>
      </c>
      <c r="E46">
        <v>2035</v>
      </c>
      <c r="F46" t="s">
        <v>45</v>
      </c>
      <c r="G46">
        <f>(167-121)/(607*365)*1000000</f>
        <v>207.62338922615152</v>
      </c>
    </row>
    <row r="47" spans="1:7" x14ac:dyDescent="0.25">
      <c r="A47" s="15" t="s">
        <v>51</v>
      </c>
      <c r="B47" t="s">
        <v>21</v>
      </c>
      <c r="E47">
        <v>2035</v>
      </c>
      <c r="F47" t="s">
        <v>45</v>
      </c>
      <c r="G47">
        <f t="shared" ref="G47:G51" si="5">(167-121)/(607*365)*1000000</f>
        <v>207.62338922615152</v>
      </c>
    </row>
    <row r="48" spans="1:7" x14ac:dyDescent="0.25">
      <c r="A48" s="15" t="s">
        <v>51</v>
      </c>
      <c r="B48" t="s">
        <v>61</v>
      </c>
      <c r="E48">
        <v>2035</v>
      </c>
      <c r="F48" t="s">
        <v>45</v>
      </c>
      <c r="G48">
        <f t="shared" si="5"/>
        <v>207.62338922615152</v>
      </c>
    </row>
    <row r="49" spans="1:7" x14ac:dyDescent="0.25">
      <c r="A49" s="15" t="s">
        <v>51</v>
      </c>
      <c r="B49" t="s">
        <v>64</v>
      </c>
      <c r="E49">
        <v>2035</v>
      </c>
      <c r="F49" t="s">
        <v>45</v>
      </c>
      <c r="G49">
        <f>(167-121)/(607*365)*1000000</f>
        <v>207.62338922615152</v>
      </c>
    </row>
    <row r="50" spans="1:7" x14ac:dyDescent="0.25">
      <c r="A50" s="15" t="s">
        <v>51</v>
      </c>
      <c r="B50" t="s">
        <v>62</v>
      </c>
      <c r="E50">
        <v>2035</v>
      </c>
      <c r="F50" t="s">
        <v>45</v>
      </c>
      <c r="G50">
        <f t="shared" si="5"/>
        <v>207.62338922615152</v>
      </c>
    </row>
    <row r="51" spans="1:7" x14ac:dyDescent="0.25">
      <c r="A51" s="15" t="s">
        <v>51</v>
      </c>
      <c r="B51" t="s">
        <v>63</v>
      </c>
      <c r="E51">
        <v>2035</v>
      </c>
      <c r="F51" t="s">
        <v>45</v>
      </c>
      <c r="G51">
        <f t="shared" si="5"/>
        <v>207.62338922615152</v>
      </c>
    </row>
    <row r="52" spans="1:7" x14ac:dyDescent="0.25">
      <c r="A52" s="15" t="s">
        <v>51</v>
      </c>
      <c r="B52" t="s">
        <v>19</v>
      </c>
      <c r="E52">
        <v>2035</v>
      </c>
      <c r="F52" t="s">
        <v>47</v>
      </c>
      <c r="G52">
        <f>1.32-0.96</f>
        <v>0.3600000000000001</v>
      </c>
    </row>
    <row r="53" spans="1:7" x14ac:dyDescent="0.25">
      <c r="A53" s="15" t="s">
        <v>51</v>
      </c>
      <c r="B53" t="s">
        <v>21</v>
      </c>
      <c r="E53">
        <v>2035</v>
      </c>
      <c r="F53" t="s">
        <v>47</v>
      </c>
      <c r="G53">
        <f t="shared" ref="G53:G57" si="6">1.32-0.96</f>
        <v>0.3600000000000001</v>
      </c>
    </row>
    <row r="54" spans="1:7" x14ac:dyDescent="0.25">
      <c r="A54" s="15" t="s">
        <v>51</v>
      </c>
      <c r="B54" t="s">
        <v>61</v>
      </c>
      <c r="E54">
        <v>2035</v>
      </c>
      <c r="F54" t="s">
        <v>47</v>
      </c>
      <c r="G54">
        <f t="shared" si="6"/>
        <v>0.3600000000000001</v>
      </c>
    </row>
    <row r="55" spans="1:7" x14ac:dyDescent="0.25">
      <c r="A55" s="15" t="s">
        <v>51</v>
      </c>
      <c r="B55" t="s">
        <v>64</v>
      </c>
      <c r="E55">
        <v>2035</v>
      </c>
      <c r="F55" t="s">
        <v>47</v>
      </c>
      <c r="G55">
        <f>1.32-0.96</f>
        <v>0.3600000000000001</v>
      </c>
    </row>
    <row r="56" spans="1:7" x14ac:dyDescent="0.25">
      <c r="A56" s="15" t="s">
        <v>51</v>
      </c>
      <c r="B56" t="s">
        <v>62</v>
      </c>
      <c r="E56">
        <v>2035</v>
      </c>
      <c r="F56" t="s">
        <v>47</v>
      </c>
      <c r="G56">
        <f t="shared" si="6"/>
        <v>0.3600000000000001</v>
      </c>
    </row>
    <row r="57" spans="1:7" x14ac:dyDescent="0.25">
      <c r="A57" s="15" t="s">
        <v>51</v>
      </c>
      <c r="B57" t="s">
        <v>63</v>
      </c>
      <c r="E57">
        <v>2035</v>
      </c>
      <c r="F57" t="s">
        <v>47</v>
      </c>
      <c r="G57">
        <f t="shared" si="6"/>
        <v>0.3600000000000001</v>
      </c>
    </row>
    <row r="58" spans="1:7" x14ac:dyDescent="0.25">
      <c r="A58" s="15" t="s">
        <v>51</v>
      </c>
      <c r="B58" t="s">
        <v>19</v>
      </c>
      <c r="E58">
        <v>2035</v>
      </c>
      <c r="F58" t="s">
        <v>48</v>
      </c>
      <c r="G58">
        <f>4/47.7</f>
        <v>8.3857442348008376E-2</v>
      </c>
    </row>
    <row r="59" spans="1:7" x14ac:dyDescent="0.25">
      <c r="A59" s="15" t="s">
        <v>51</v>
      </c>
      <c r="B59" t="s">
        <v>21</v>
      </c>
      <c r="E59">
        <v>2035</v>
      </c>
      <c r="F59" t="s">
        <v>48</v>
      </c>
      <c r="G59">
        <f t="shared" ref="G59:G63" si="7">4/47.7</f>
        <v>8.3857442348008376E-2</v>
      </c>
    </row>
    <row r="60" spans="1:7" x14ac:dyDescent="0.25">
      <c r="A60" s="15" t="s">
        <v>51</v>
      </c>
      <c r="B60" t="s">
        <v>61</v>
      </c>
      <c r="E60">
        <v>2035</v>
      </c>
      <c r="F60" t="s">
        <v>48</v>
      </c>
      <c r="G60">
        <f t="shared" si="7"/>
        <v>8.3857442348008376E-2</v>
      </c>
    </row>
    <row r="61" spans="1:7" x14ac:dyDescent="0.25">
      <c r="A61" s="15" t="s">
        <v>51</v>
      </c>
      <c r="B61" t="s">
        <v>64</v>
      </c>
      <c r="E61">
        <v>2035</v>
      </c>
      <c r="F61" t="s">
        <v>48</v>
      </c>
      <c r="G61">
        <f>4/47.7</f>
        <v>8.3857442348008376E-2</v>
      </c>
    </row>
    <row r="62" spans="1:7" x14ac:dyDescent="0.25">
      <c r="A62" s="15" t="s">
        <v>51</v>
      </c>
      <c r="B62" t="s">
        <v>62</v>
      </c>
      <c r="E62">
        <v>2035</v>
      </c>
      <c r="F62" t="s">
        <v>48</v>
      </c>
      <c r="G62">
        <f t="shared" si="7"/>
        <v>8.3857442348008376E-2</v>
      </c>
    </row>
    <row r="63" spans="1:7" x14ac:dyDescent="0.25">
      <c r="A63" s="15" t="s">
        <v>51</v>
      </c>
      <c r="B63" t="s">
        <v>63</v>
      </c>
      <c r="E63">
        <v>2035</v>
      </c>
      <c r="F63" t="s">
        <v>48</v>
      </c>
      <c r="G63">
        <f t="shared" si="7"/>
        <v>8.3857442348008376E-2</v>
      </c>
    </row>
    <row r="64" spans="1:7" x14ac:dyDescent="0.25">
      <c r="A64" s="16" t="s">
        <v>92</v>
      </c>
      <c r="B64" t="s">
        <v>75</v>
      </c>
      <c r="C64" t="s">
        <v>74</v>
      </c>
      <c r="E64">
        <v>2030</v>
      </c>
      <c r="F64" t="s">
        <v>46</v>
      </c>
      <c r="G64">
        <v>0.62</v>
      </c>
    </row>
    <row r="65" spans="1:7" x14ac:dyDescent="0.25">
      <c r="A65" s="16" t="s">
        <v>92</v>
      </c>
      <c r="B65" t="s">
        <v>75</v>
      </c>
      <c r="C65" t="s">
        <v>74</v>
      </c>
      <c r="E65">
        <v>2030</v>
      </c>
      <c r="F65" t="s">
        <v>40</v>
      </c>
      <c r="G65">
        <f>344-211</f>
        <v>133</v>
      </c>
    </row>
    <row r="66" spans="1:7" x14ac:dyDescent="0.25">
      <c r="A66" s="16" t="s">
        <v>92</v>
      </c>
      <c r="B66" t="s">
        <v>75</v>
      </c>
      <c r="C66" t="s">
        <v>74</v>
      </c>
      <c r="E66">
        <v>2030</v>
      </c>
      <c r="F66" t="s">
        <v>45</v>
      </c>
      <c r="G66">
        <v>1</v>
      </c>
    </row>
    <row r="67" spans="1:7" x14ac:dyDescent="0.25">
      <c r="A67" s="16" t="s">
        <v>92</v>
      </c>
      <c r="B67" t="s">
        <v>75</v>
      </c>
      <c r="C67" t="s">
        <v>74</v>
      </c>
      <c r="E67">
        <v>2030</v>
      </c>
      <c r="F67" t="s">
        <v>47</v>
      </c>
      <c r="G67">
        <v>0.189</v>
      </c>
    </row>
    <row r="68" spans="1:7" x14ac:dyDescent="0.25">
      <c r="A68" s="16" t="s">
        <v>92</v>
      </c>
      <c r="B68" t="s">
        <v>76</v>
      </c>
      <c r="C68" t="s">
        <v>74</v>
      </c>
      <c r="E68">
        <v>2030</v>
      </c>
      <c r="F68" t="s">
        <v>46</v>
      </c>
      <c r="G68">
        <v>0.62</v>
      </c>
    </row>
    <row r="69" spans="1:7" x14ac:dyDescent="0.25">
      <c r="A69" s="16" t="s">
        <v>92</v>
      </c>
      <c r="B69" t="s">
        <v>76</v>
      </c>
      <c r="C69" t="s">
        <v>74</v>
      </c>
      <c r="E69">
        <v>2030</v>
      </c>
      <c r="F69" t="s">
        <v>40</v>
      </c>
      <c r="G69">
        <f>344-211</f>
        <v>133</v>
      </c>
    </row>
    <row r="70" spans="1:7" x14ac:dyDescent="0.25">
      <c r="A70" s="16" t="s">
        <v>92</v>
      </c>
      <c r="B70" t="s">
        <v>76</v>
      </c>
      <c r="C70" t="s">
        <v>74</v>
      </c>
      <c r="E70">
        <v>2030</v>
      </c>
      <c r="F70" t="s">
        <v>45</v>
      </c>
      <c r="G70">
        <v>1</v>
      </c>
    </row>
    <row r="71" spans="1:7" x14ac:dyDescent="0.25">
      <c r="A71" s="16" t="s">
        <v>92</v>
      </c>
      <c r="B71" t="s">
        <v>76</v>
      </c>
      <c r="C71" t="s">
        <v>74</v>
      </c>
      <c r="E71">
        <v>2030</v>
      </c>
      <c r="F71" t="s">
        <v>47</v>
      </c>
      <c r="G71">
        <v>0.189</v>
      </c>
    </row>
    <row r="72" spans="1:7" x14ac:dyDescent="0.25">
      <c r="A72" s="16" t="s">
        <v>92</v>
      </c>
      <c r="B72" t="s">
        <v>77</v>
      </c>
      <c r="C72" t="s">
        <v>74</v>
      </c>
      <c r="E72">
        <v>2030</v>
      </c>
      <c r="F72" t="s">
        <v>46</v>
      </c>
      <c r="G72">
        <v>0.62</v>
      </c>
    </row>
    <row r="73" spans="1:7" x14ac:dyDescent="0.25">
      <c r="A73" s="16" t="s">
        <v>92</v>
      </c>
      <c r="B73" t="s">
        <v>77</v>
      </c>
      <c r="C73" t="s">
        <v>74</v>
      </c>
      <c r="E73">
        <v>2030</v>
      </c>
      <c r="F73" t="s">
        <v>40</v>
      </c>
      <c r="G73">
        <f>344-211</f>
        <v>133</v>
      </c>
    </row>
    <row r="74" spans="1:7" x14ac:dyDescent="0.25">
      <c r="A74" s="16" t="s">
        <v>92</v>
      </c>
      <c r="B74" t="s">
        <v>77</v>
      </c>
      <c r="C74" t="s">
        <v>74</v>
      </c>
      <c r="E74">
        <v>2030</v>
      </c>
      <c r="F74" t="s">
        <v>45</v>
      </c>
      <c r="G74">
        <v>1</v>
      </c>
    </row>
    <row r="75" spans="1:7" x14ac:dyDescent="0.25">
      <c r="A75" s="16" t="s">
        <v>92</v>
      </c>
      <c r="B75" t="s">
        <v>77</v>
      </c>
      <c r="C75" t="s">
        <v>74</v>
      </c>
      <c r="E75">
        <v>2030</v>
      </c>
      <c r="F75" t="s">
        <v>47</v>
      </c>
      <c r="G75">
        <v>0.189</v>
      </c>
    </row>
    <row r="76" spans="1:7" x14ac:dyDescent="0.25">
      <c r="A76" s="16" t="s">
        <v>92</v>
      </c>
      <c r="B76" t="s">
        <v>87</v>
      </c>
      <c r="C76" t="s">
        <v>74</v>
      </c>
      <c r="E76">
        <v>2030</v>
      </c>
      <c r="F76" t="s">
        <v>46</v>
      </c>
      <c r="G76">
        <v>0.62</v>
      </c>
    </row>
    <row r="77" spans="1:7" x14ac:dyDescent="0.25">
      <c r="A77" s="16" t="s">
        <v>92</v>
      </c>
      <c r="B77" t="s">
        <v>87</v>
      </c>
      <c r="C77" t="s">
        <v>74</v>
      </c>
      <c r="E77">
        <v>2030</v>
      </c>
      <c r="F77" t="s">
        <v>40</v>
      </c>
      <c r="G77">
        <f>344-211</f>
        <v>133</v>
      </c>
    </row>
    <row r="78" spans="1:7" x14ac:dyDescent="0.25">
      <c r="A78" s="16" t="s">
        <v>92</v>
      </c>
      <c r="B78" t="s">
        <v>87</v>
      </c>
      <c r="C78" t="s">
        <v>74</v>
      </c>
      <c r="E78">
        <v>2030</v>
      </c>
      <c r="F78" t="s">
        <v>45</v>
      </c>
      <c r="G78">
        <v>1</v>
      </c>
    </row>
    <row r="79" spans="1:7" x14ac:dyDescent="0.25">
      <c r="A79" s="16" t="s">
        <v>92</v>
      </c>
      <c r="B79" t="s">
        <v>87</v>
      </c>
      <c r="C79" t="s">
        <v>74</v>
      </c>
      <c r="E79">
        <v>2030</v>
      </c>
      <c r="F79" t="s">
        <v>47</v>
      </c>
      <c r="G79">
        <v>0.189</v>
      </c>
    </row>
    <row r="80" spans="1:7" x14ac:dyDescent="0.25">
      <c r="A80" s="16" t="s">
        <v>92</v>
      </c>
      <c r="B80" t="s">
        <v>88</v>
      </c>
      <c r="C80" t="s">
        <v>74</v>
      </c>
      <c r="E80">
        <v>2030</v>
      </c>
      <c r="F80" t="s">
        <v>46</v>
      </c>
      <c r="G80">
        <v>0.62</v>
      </c>
    </row>
    <row r="81" spans="1:7" x14ac:dyDescent="0.25">
      <c r="A81" s="16" t="s">
        <v>92</v>
      </c>
      <c r="B81" t="s">
        <v>88</v>
      </c>
      <c r="C81" t="s">
        <v>74</v>
      </c>
      <c r="E81">
        <v>2030</v>
      </c>
      <c r="F81" t="s">
        <v>40</v>
      </c>
      <c r="G81">
        <f>344-211</f>
        <v>133</v>
      </c>
    </row>
    <row r="82" spans="1:7" x14ac:dyDescent="0.25">
      <c r="A82" s="16" t="s">
        <v>92</v>
      </c>
      <c r="B82" t="s">
        <v>88</v>
      </c>
      <c r="C82" t="s">
        <v>74</v>
      </c>
      <c r="E82">
        <v>2030</v>
      </c>
      <c r="F82" t="s">
        <v>45</v>
      </c>
      <c r="G82">
        <v>1</v>
      </c>
    </row>
    <row r="83" spans="1:7" x14ac:dyDescent="0.25">
      <c r="A83" s="16" t="s">
        <v>92</v>
      </c>
      <c r="B83" t="s">
        <v>88</v>
      </c>
      <c r="C83" t="s">
        <v>74</v>
      </c>
      <c r="E83">
        <v>2030</v>
      </c>
      <c r="F83" t="s">
        <v>47</v>
      </c>
      <c r="G83">
        <v>0.189</v>
      </c>
    </row>
    <row r="84" spans="1:7" x14ac:dyDescent="0.25">
      <c r="A84" s="16" t="s">
        <v>92</v>
      </c>
      <c r="B84" t="s">
        <v>75</v>
      </c>
      <c r="C84" t="s">
        <v>74</v>
      </c>
      <c r="E84">
        <v>2035</v>
      </c>
      <c r="F84" t="s">
        <v>46</v>
      </c>
      <c r="G84">
        <v>0.72</v>
      </c>
    </row>
    <row r="85" spans="1:7" x14ac:dyDescent="0.25">
      <c r="A85" s="16" t="s">
        <v>92</v>
      </c>
      <c r="B85" t="s">
        <v>75</v>
      </c>
      <c r="C85" t="s">
        <v>74</v>
      </c>
      <c r="E85">
        <v>2035</v>
      </c>
      <c r="F85" t="s">
        <v>47</v>
      </c>
      <c r="G85">
        <f>0.189*0.72/0.62</f>
        <v>0.21948387096774194</v>
      </c>
    </row>
    <row r="86" spans="1:7" x14ac:dyDescent="0.25">
      <c r="A86" s="16" t="s">
        <v>92</v>
      </c>
      <c r="B86" t="s">
        <v>76</v>
      </c>
      <c r="C86" t="s">
        <v>74</v>
      </c>
      <c r="E86">
        <v>2035</v>
      </c>
      <c r="F86" t="s">
        <v>46</v>
      </c>
      <c r="G86">
        <v>0.72</v>
      </c>
    </row>
    <row r="87" spans="1:7" x14ac:dyDescent="0.25">
      <c r="A87" s="16" t="s">
        <v>92</v>
      </c>
      <c r="B87" t="s">
        <v>76</v>
      </c>
      <c r="C87" t="s">
        <v>74</v>
      </c>
      <c r="E87">
        <v>2035</v>
      </c>
      <c r="F87" t="s">
        <v>47</v>
      </c>
      <c r="G87">
        <f>0.189*0.72/0.62</f>
        <v>0.21948387096774194</v>
      </c>
    </row>
    <row r="88" spans="1:7" x14ac:dyDescent="0.25">
      <c r="A88" s="16" t="s">
        <v>92</v>
      </c>
      <c r="B88" t="s">
        <v>77</v>
      </c>
      <c r="C88" t="s">
        <v>74</v>
      </c>
      <c r="E88">
        <v>2035</v>
      </c>
      <c r="F88" t="s">
        <v>46</v>
      </c>
      <c r="G88">
        <v>0.72</v>
      </c>
    </row>
    <row r="89" spans="1:7" x14ac:dyDescent="0.25">
      <c r="A89" s="16" t="s">
        <v>92</v>
      </c>
      <c r="B89" t="s">
        <v>77</v>
      </c>
      <c r="C89" t="s">
        <v>74</v>
      </c>
      <c r="E89">
        <v>2035</v>
      </c>
      <c r="F89" t="s">
        <v>47</v>
      </c>
      <c r="G89">
        <f>0.189*0.72/0.62</f>
        <v>0.21948387096774194</v>
      </c>
    </row>
    <row r="90" spans="1:7" x14ac:dyDescent="0.25">
      <c r="A90" s="16" t="s">
        <v>92</v>
      </c>
      <c r="B90" t="s">
        <v>87</v>
      </c>
      <c r="C90" t="s">
        <v>74</v>
      </c>
      <c r="E90">
        <v>2035</v>
      </c>
      <c r="F90" t="s">
        <v>46</v>
      </c>
      <c r="G90">
        <v>0.72</v>
      </c>
    </row>
    <row r="91" spans="1:7" x14ac:dyDescent="0.25">
      <c r="A91" s="16" t="s">
        <v>92</v>
      </c>
      <c r="B91" t="s">
        <v>87</v>
      </c>
      <c r="C91" t="s">
        <v>74</v>
      </c>
      <c r="E91">
        <v>2035</v>
      </c>
      <c r="F91" t="s">
        <v>47</v>
      </c>
      <c r="G91">
        <f>0.189*0.72/0.62</f>
        <v>0.21948387096774194</v>
      </c>
    </row>
    <row r="92" spans="1:7" x14ac:dyDescent="0.25">
      <c r="A92" s="16" t="s">
        <v>92</v>
      </c>
      <c r="B92" t="s">
        <v>88</v>
      </c>
      <c r="C92" t="s">
        <v>74</v>
      </c>
      <c r="E92">
        <v>2035</v>
      </c>
      <c r="F92" t="s">
        <v>46</v>
      </c>
      <c r="G92">
        <v>0.72</v>
      </c>
    </row>
    <row r="93" spans="1:7" x14ac:dyDescent="0.25">
      <c r="A93" s="16" t="s">
        <v>92</v>
      </c>
      <c r="B93" t="s">
        <v>88</v>
      </c>
      <c r="C93" t="s">
        <v>74</v>
      </c>
      <c r="E93">
        <v>2035</v>
      </c>
      <c r="F93" t="s">
        <v>47</v>
      </c>
      <c r="G93">
        <f>0.189*0.72/0.62</f>
        <v>0.21948387096774194</v>
      </c>
    </row>
    <row r="94" spans="1:7" x14ac:dyDescent="0.25">
      <c r="A94" s="16" t="s">
        <v>93</v>
      </c>
      <c r="B94" t="s">
        <v>75</v>
      </c>
      <c r="C94" t="s">
        <v>74</v>
      </c>
      <c r="E94">
        <v>2040</v>
      </c>
      <c r="F94" t="s">
        <v>46</v>
      </c>
      <c r="G94">
        <v>0.93</v>
      </c>
    </row>
    <row r="95" spans="1:7" x14ac:dyDescent="0.25">
      <c r="A95" s="16" t="s">
        <v>93</v>
      </c>
      <c r="B95" t="s">
        <v>75</v>
      </c>
      <c r="C95" t="s">
        <v>74</v>
      </c>
      <c r="E95">
        <v>2040</v>
      </c>
      <c r="F95" t="s">
        <v>40</v>
      </c>
      <c r="G95">
        <f>(344-211)*2</f>
        <v>266</v>
      </c>
    </row>
    <row r="96" spans="1:7" x14ac:dyDescent="0.25">
      <c r="A96" s="16" t="s">
        <v>93</v>
      </c>
      <c r="B96" t="s">
        <v>75</v>
      </c>
      <c r="C96" t="s">
        <v>74</v>
      </c>
      <c r="E96">
        <v>2040</v>
      </c>
      <c r="F96" t="s">
        <v>45</v>
      </c>
      <c r="G96">
        <v>1</v>
      </c>
    </row>
    <row r="97" spans="1:7" x14ac:dyDescent="0.25">
      <c r="A97" s="16" t="s">
        <v>93</v>
      </c>
      <c r="B97" t="s">
        <v>75</v>
      </c>
      <c r="C97" t="s">
        <v>74</v>
      </c>
      <c r="E97">
        <v>2040</v>
      </c>
      <c r="F97" t="s">
        <v>47</v>
      </c>
      <c r="G97">
        <v>0.255</v>
      </c>
    </row>
    <row r="98" spans="1:7" x14ac:dyDescent="0.25">
      <c r="A98" s="16" t="s">
        <v>93</v>
      </c>
      <c r="B98" t="s">
        <v>76</v>
      </c>
      <c r="C98" t="s">
        <v>74</v>
      </c>
      <c r="E98">
        <v>2040</v>
      </c>
      <c r="F98" t="s">
        <v>46</v>
      </c>
      <c r="G98">
        <v>0.93</v>
      </c>
    </row>
    <row r="99" spans="1:7" x14ac:dyDescent="0.25">
      <c r="A99" s="16" t="s">
        <v>93</v>
      </c>
      <c r="B99" t="s">
        <v>76</v>
      </c>
      <c r="C99" t="s">
        <v>74</v>
      </c>
      <c r="E99">
        <v>2040</v>
      </c>
      <c r="F99" t="s">
        <v>40</v>
      </c>
      <c r="G99">
        <f>(344-211)*2</f>
        <v>266</v>
      </c>
    </row>
    <row r="100" spans="1:7" x14ac:dyDescent="0.25">
      <c r="A100" s="16" t="s">
        <v>93</v>
      </c>
      <c r="B100" t="s">
        <v>76</v>
      </c>
      <c r="C100" t="s">
        <v>74</v>
      </c>
      <c r="E100">
        <v>2040</v>
      </c>
      <c r="F100" t="s">
        <v>45</v>
      </c>
      <c r="G100">
        <v>1</v>
      </c>
    </row>
    <row r="101" spans="1:7" x14ac:dyDescent="0.25">
      <c r="A101" s="16" t="s">
        <v>93</v>
      </c>
      <c r="B101" t="s">
        <v>76</v>
      </c>
      <c r="C101" t="s">
        <v>74</v>
      </c>
      <c r="E101">
        <v>2040</v>
      </c>
      <c r="F101" t="s">
        <v>47</v>
      </c>
      <c r="G101">
        <v>0.255</v>
      </c>
    </row>
    <row r="102" spans="1:7" x14ac:dyDescent="0.25">
      <c r="A102" s="16" t="s">
        <v>93</v>
      </c>
      <c r="B102" t="s">
        <v>77</v>
      </c>
      <c r="C102" t="s">
        <v>74</v>
      </c>
      <c r="E102">
        <v>2040</v>
      </c>
      <c r="F102" t="s">
        <v>46</v>
      </c>
      <c r="G102">
        <v>0.93</v>
      </c>
    </row>
    <row r="103" spans="1:7" x14ac:dyDescent="0.25">
      <c r="A103" s="16" t="s">
        <v>93</v>
      </c>
      <c r="B103" t="s">
        <v>77</v>
      </c>
      <c r="C103" t="s">
        <v>74</v>
      </c>
      <c r="E103">
        <v>2040</v>
      </c>
      <c r="F103" t="s">
        <v>40</v>
      </c>
      <c r="G103">
        <f>(344-211)*2</f>
        <v>266</v>
      </c>
    </row>
    <row r="104" spans="1:7" x14ac:dyDescent="0.25">
      <c r="A104" s="16" t="s">
        <v>93</v>
      </c>
      <c r="B104" t="s">
        <v>77</v>
      </c>
      <c r="C104" t="s">
        <v>74</v>
      </c>
      <c r="E104">
        <v>2040</v>
      </c>
      <c r="F104" t="s">
        <v>45</v>
      </c>
      <c r="G104">
        <v>1</v>
      </c>
    </row>
    <row r="105" spans="1:7" x14ac:dyDescent="0.25">
      <c r="A105" s="16" t="s">
        <v>93</v>
      </c>
      <c r="B105" t="s">
        <v>77</v>
      </c>
      <c r="C105" t="s">
        <v>74</v>
      </c>
      <c r="E105">
        <v>2040</v>
      </c>
      <c r="F105" t="s">
        <v>47</v>
      </c>
      <c r="G105">
        <v>0.255</v>
      </c>
    </row>
    <row r="106" spans="1:7" x14ac:dyDescent="0.25">
      <c r="A106" s="16" t="s">
        <v>93</v>
      </c>
      <c r="B106" t="s">
        <v>87</v>
      </c>
      <c r="C106" t="s">
        <v>74</v>
      </c>
      <c r="E106">
        <v>2040</v>
      </c>
      <c r="F106" t="s">
        <v>46</v>
      </c>
      <c r="G106">
        <v>0.93</v>
      </c>
    </row>
    <row r="107" spans="1:7" x14ac:dyDescent="0.25">
      <c r="A107" s="16" t="s">
        <v>93</v>
      </c>
      <c r="B107" t="s">
        <v>87</v>
      </c>
      <c r="C107" t="s">
        <v>74</v>
      </c>
      <c r="E107">
        <v>2040</v>
      </c>
      <c r="F107" t="s">
        <v>40</v>
      </c>
      <c r="G107">
        <f>(344-211)*2</f>
        <v>266</v>
      </c>
    </row>
    <row r="108" spans="1:7" x14ac:dyDescent="0.25">
      <c r="A108" s="16" t="s">
        <v>93</v>
      </c>
      <c r="B108" t="s">
        <v>87</v>
      </c>
      <c r="C108" t="s">
        <v>74</v>
      </c>
      <c r="E108">
        <v>2040</v>
      </c>
      <c r="F108" t="s">
        <v>45</v>
      </c>
      <c r="G108">
        <v>1</v>
      </c>
    </row>
    <row r="109" spans="1:7" x14ac:dyDescent="0.25">
      <c r="A109" s="16" t="s">
        <v>93</v>
      </c>
      <c r="B109" t="s">
        <v>87</v>
      </c>
      <c r="C109" t="s">
        <v>74</v>
      </c>
      <c r="E109">
        <v>2040</v>
      </c>
      <c r="F109" t="s">
        <v>47</v>
      </c>
      <c r="G109">
        <v>0.255</v>
      </c>
    </row>
    <row r="110" spans="1:7" x14ac:dyDescent="0.25">
      <c r="A110" s="16" t="s">
        <v>93</v>
      </c>
      <c r="B110" t="s">
        <v>88</v>
      </c>
      <c r="C110" t="s">
        <v>74</v>
      </c>
      <c r="E110">
        <v>2040</v>
      </c>
      <c r="F110" t="s">
        <v>46</v>
      </c>
      <c r="G110">
        <v>0.93</v>
      </c>
    </row>
    <row r="111" spans="1:7" x14ac:dyDescent="0.25">
      <c r="A111" s="16" t="s">
        <v>93</v>
      </c>
      <c r="B111" t="s">
        <v>88</v>
      </c>
      <c r="C111" t="s">
        <v>74</v>
      </c>
      <c r="E111">
        <v>2040</v>
      </c>
      <c r="F111" t="s">
        <v>40</v>
      </c>
      <c r="G111">
        <f>(344-211)*2</f>
        <v>266</v>
      </c>
    </row>
    <row r="112" spans="1:7" x14ac:dyDescent="0.25">
      <c r="A112" s="16" t="s">
        <v>93</v>
      </c>
      <c r="B112" t="s">
        <v>88</v>
      </c>
      <c r="C112" t="s">
        <v>74</v>
      </c>
      <c r="E112">
        <v>2040</v>
      </c>
      <c r="F112" t="s">
        <v>45</v>
      </c>
      <c r="G112">
        <v>1</v>
      </c>
    </row>
    <row r="113" spans="1:7" x14ac:dyDescent="0.25">
      <c r="A113" s="16" t="s">
        <v>93</v>
      </c>
      <c r="B113" t="s">
        <v>88</v>
      </c>
      <c r="C113" t="s">
        <v>74</v>
      </c>
      <c r="E113">
        <v>2040</v>
      </c>
      <c r="F113" t="s">
        <v>47</v>
      </c>
      <c r="G113">
        <v>0.255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TECHNOLOGIES_RESOURCES</vt:lpstr>
      <vt:lpstr>RESOURCES</vt:lpstr>
      <vt:lpstr>SECTOR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2023-05-01T16:21:50Z</dcterms:modified>
</cp:coreProperties>
</file>