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quadri.alli/"/>
    </mc:Choice>
  </mc:AlternateContent>
  <xr:revisionPtr revIDLastSave="0" documentId="8_{3E556605-89D3-7F41-BE56-5F06E071B710}" xr6:coauthVersionLast="47" xr6:coauthVersionMax="47" xr10:uidLastSave="{00000000-0000-0000-0000-000000000000}"/>
  <bookViews>
    <workbookView xWindow="0" yWindow="500" windowWidth="28800" windowHeight="15800" activeTab="1" xr2:uid="{21AB530C-FBC9-4BFE-8A8F-51870A200511}"/>
  </bookViews>
  <sheets>
    <sheet name="Basic Financial Analysis" sheetId="1" r:id="rId1"/>
    <sheet name="Advanced Analysis Forecast" sheetId="4" r:id="rId2"/>
    <sheet name="Research" sheetId="2" r:id="rId3"/>
  </sheets>
  <definedNames>
    <definedName name="CIQWBGuid" hidden="1">"2cd8126d-26c3-430c-b7fa-a069e3a1fc62"</definedName>
    <definedName name="Gross_profit">'Advanced Analysis Forecast'!$A$6:$J$6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'Advanced Analysis Forecast'!$A$1:$J$61</definedName>
    <definedName name="_xlnm.Print_Area" localSheetId="0">'Basic Financial Analysis'!$A$1:$J$61</definedName>
    <definedName name="sensitivity">'Advanced Analysis Forecast'!$B$39</definedName>
    <definedName name="sg_a">'Advanced Analysis Forecast'!$A$7:$J$7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E19" i="4"/>
  <c r="F9" i="4"/>
  <c r="F10" i="4"/>
  <c r="E13" i="4"/>
  <c r="F4" i="4"/>
  <c r="N5" i="4"/>
  <c r="B60" i="4"/>
  <c r="E6" i="4"/>
  <c r="D6" i="4"/>
  <c r="D6" i="1"/>
  <c r="E63" i="4" l="1"/>
  <c r="C63" i="4"/>
  <c r="B63" i="4"/>
  <c r="B67" i="4" s="1"/>
  <c r="D63" i="4"/>
  <c r="F63" i="4"/>
  <c r="G63" i="4"/>
  <c r="H63" i="4"/>
  <c r="D60" i="4"/>
  <c r="E60" i="4"/>
  <c r="F60" i="4"/>
  <c r="G60" i="4"/>
  <c r="H60" i="4"/>
  <c r="C60" i="4"/>
  <c r="E59" i="4"/>
  <c r="F59" i="4" s="1"/>
  <c r="G59" i="4" s="1"/>
  <c r="H59" i="4" s="1"/>
  <c r="D59" i="4"/>
  <c r="A3" i="4"/>
  <c r="D8" i="4"/>
  <c r="D31" i="4" s="1"/>
  <c r="E29" i="4"/>
  <c r="F7" i="4"/>
  <c r="F43" i="4" s="1"/>
  <c r="D41" i="4"/>
  <c r="E41" i="4"/>
  <c r="D43" i="4"/>
  <c r="E43" i="4"/>
  <c r="D45" i="4"/>
  <c r="E45" i="4"/>
  <c r="D46" i="4"/>
  <c r="E46" i="4"/>
  <c r="D48" i="4"/>
  <c r="E48" i="4"/>
  <c r="E40" i="4"/>
  <c r="D40" i="4"/>
  <c r="E28" i="4"/>
  <c r="E30" i="4"/>
  <c r="E32" i="4"/>
  <c r="E33" i="4"/>
  <c r="E35" i="4"/>
  <c r="D28" i="4"/>
  <c r="D30" i="4"/>
  <c r="D32" i="4"/>
  <c r="D33" i="4"/>
  <c r="D35" i="4"/>
  <c r="D27" i="4"/>
  <c r="E27" i="4"/>
  <c r="E20" i="4"/>
  <c r="D20" i="4"/>
  <c r="D19" i="4"/>
  <c r="E18" i="4"/>
  <c r="D18" i="4"/>
  <c r="E17" i="4"/>
  <c r="D17" i="4"/>
  <c r="E16" i="4"/>
  <c r="J10" i="4"/>
  <c r="J46" i="4" s="1"/>
  <c r="I10" i="4"/>
  <c r="I46" i="4" s="1"/>
  <c r="H10" i="4"/>
  <c r="H46" i="4" s="1"/>
  <c r="G10" i="4"/>
  <c r="F46" i="4"/>
  <c r="J7" i="4"/>
  <c r="J43" i="4" s="1"/>
  <c r="I7" i="4"/>
  <c r="I43" i="4" s="1"/>
  <c r="H7" i="4"/>
  <c r="H43" i="4" s="1"/>
  <c r="G7" i="4"/>
  <c r="G43" i="4" s="1"/>
  <c r="E1" i="4"/>
  <c r="F1" i="4" s="1"/>
  <c r="G1" i="4" s="1"/>
  <c r="H1" i="4" s="1"/>
  <c r="I1" i="4" s="1"/>
  <c r="J1" i="4" s="1"/>
  <c r="A56" i="4" s="1"/>
  <c r="I12" i="1"/>
  <c r="I6" i="1"/>
  <c r="E20" i="1"/>
  <c r="D20" i="1"/>
  <c r="E19" i="1"/>
  <c r="D19" i="1"/>
  <c r="E18" i="1"/>
  <c r="D18" i="1"/>
  <c r="E17" i="1"/>
  <c r="D17" i="1"/>
  <c r="E16" i="1"/>
  <c r="D11" i="1"/>
  <c r="D21" i="1" s="1"/>
  <c r="J10" i="1"/>
  <c r="I10" i="1"/>
  <c r="H10" i="1"/>
  <c r="G10" i="1"/>
  <c r="F10" i="1"/>
  <c r="E8" i="1"/>
  <c r="E11" i="1" s="1"/>
  <c r="D8" i="1"/>
  <c r="J7" i="1"/>
  <c r="I7" i="1"/>
  <c r="H7" i="1"/>
  <c r="G7" i="1"/>
  <c r="F7" i="1"/>
  <c r="E6" i="1"/>
  <c r="F5" i="1"/>
  <c r="F4" i="1"/>
  <c r="F6" i="1" s="1"/>
  <c r="F8" i="1" s="1"/>
  <c r="F11" i="1" s="1"/>
  <c r="E1" i="1"/>
  <c r="F1" i="1" s="1"/>
  <c r="G1" i="1" s="1"/>
  <c r="H1" i="1" s="1"/>
  <c r="I1" i="1" s="1"/>
  <c r="J1" i="1" s="1"/>
  <c r="K1" i="1" s="1"/>
  <c r="B68" i="4" l="1"/>
  <c r="F40" i="4"/>
  <c r="E42" i="4"/>
  <c r="F27" i="4"/>
  <c r="D29" i="4"/>
  <c r="D11" i="4"/>
  <c r="D21" i="4" s="1"/>
  <c r="E8" i="4"/>
  <c r="D42" i="4"/>
  <c r="D44" i="4"/>
  <c r="F33" i="4"/>
  <c r="F30" i="4"/>
  <c r="G46" i="4"/>
  <c r="F5" i="4"/>
  <c r="F6" i="4" s="1"/>
  <c r="G4" i="4"/>
  <c r="F12" i="1"/>
  <c r="F13" i="1"/>
  <c r="E21" i="1"/>
  <c r="E13" i="1"/>
  <c r="G4" i="1"/>
  <c r="D13" i="1"/>
  <c r="G30" i="4" l="1"/>
  <c r="E11" i="4"/>
  <c r="E21" i="4" s="1"/>
  <c r="E49" i="4"/>
  <c r="E31" i="4"/>
  <c r="D34" i="4"/>
  <c r="D47" i="4"/>
  <c r="D13" i="4"/>
  <c r="D49" i="4" s="1"/>
  <c r="E34" i="4"/>
  <c r="E44" i="4"/>
  <c r="G40" i="4"/>
  <c r="G27" i="4"/>
  <c r="G9" i="4"/>
  <c r="F28" i="4"/>
  <c r="F41" i="4"/>
  <c r="F32" i="4"/>
  <c r="F45" i="4"/>
  <c r="G33" i="4"/>
  <c r="H4" i="4"/>
  <c r="G5" i="4"/>
  <c r="G6" i="4" s="1"/>
  <c r="H4" i="1"/>
  <c r="G9" i="1"/>
  <c r="G5" i="1"/>
  <c r="G6" i="1" s="1"/>
  <c r="G8" i="1" s="1"/>
  <c r="G11" i="1" s="1"/>
  <c r="H40" i="4" l="1"/>
  <c r="E36" i="4"/>
  <c r="E47" i="4"/>
  <c r="C71" i="4"/>
  <c r="D36" i="4"/>
  <c r="C70" i="4" s="1"/>
  <c r="F8" i="4"/>
  <c r="F42" i="4"/>
  <c r="F29" i="4"/>
  <c r="G45" i="4"/>
  <c r="G32" i="4"/>
  <c r="G28" i="4"/>
  <c r="G41" i="4"/>
  <c r="H33" i="4"/>
  <c r="H27" i="4"/>
  <c r="H30" i="4"/>
  <c r="H9" i="4"/>
  <c r="H45" i="4" s="1"/>
  <c r="H5" i="4"/>
  <c r="H41" i="4" s="1"/>
  <c r="I4" i="4"/>
  <c r="G12" i="1"/>
  <c r="G13" i="1"/>
  <c r="I4" i="1"/>
  <c r="H9" i="1"/>
  <c r="H5" i="1"/>
  <c r="H6" i="1"/>
  <c r="H8" i="1" s="1"/>
  <c r="H11" i="1" s="1"/>
  <c r="H6" i="4" l="1"/>
  <c r="I40" i="4"/>
  <c r="G8" i="4"/>
  <c r="G42" i="4"/>
  <c r="G29" i="4"/>
  <c r="F31" i="4"/>
  <c r="F44" i="4"/>
  <c r="F11" i="4"/>
  <c r="H32" i="4"/>
  <c r="I33" i="4"/>
  <c r="I30" i="4"/>
  <c r="I27" i="4"/>
  <c r="H42" i="4"/>
  <c r="H28" i="4"/>
  <c r="J4" i="4"/>
  <c r="I9" i="4"/>
  <c r="I45" i="4" s="1"/>
  <c r="I5" i="4"/>
  <c r="I41" i="4" s="1"/>
  <c r="H12" i="1"/>
  <c r="H13" i="1"/>
  <c r="J4" i="1"/>
  <c r="I9" i="1"/>
  <c r="I5" i="1"/>
  <c r="I8" i="1"/>
  <c r="I11" i="1" s="1"/>
  <c r="J40" i="4" l="1"/>
  <c r="I6" i="4"/>
  <c r="F34" i="4"/>
  <c r="F47" i="4"/>
  <c r="F12" i="4"/>
  <c r="F13" i="4" s="1"/>
  <c r="G44" i="4"/>
  <c r="G11" i="4"/>
  <c r="G31" i="4"/>
  <c r="I28" i="4"/>
  <c r="I32" i="4"/>
  <c r="J30" i="4"/>
  <c r="J33" i="4"/>
  <c r="J27" i="4"/>
  <c r="I42" i="4"/>
  <c r="H8" i="4"/>
  <c r="H44" i="4" s="1"/>
  <c r="H29" i="4"/>
  <c r="J9" i="4"/>
  <c r="J45" i="4" s="1"/>
  <c r="J5" i="4"/>
  <c r="J41" i="4" s="1"/>
  <c r="I13" i="1"/>
  <c r="J9" i="1"/>
  <c r="J5" i="1"/>
  <c r="J6" i="1"/>
  <c r="J8" i="1" s="1"/>
  <c r="J11" i="1" s="1"/>
  <c r="J6" i="4" l="1"/>
  <c r="G34" i="4"/>
  <c r="G47" i="4"/>
  <c r="G12" i="4"/>
  <c r="F48" i="4"/>
  <c r="F35" i="4"/>
  <c r="F36" i="4"/>
  <c r="F49" i="4"/>
  <c r="J32" i="4"/>
  <c r="H11" i="4"/>
  <c r="H47" i="4" s="1"/>
  <c r="H31" i="4"/>
  <c r="I8" i="4"/>
  <c r="I44" i="4" s="1"/>
  <c r="I29" i="4"/>
  <c r="J42" i="4"/>
  <c r="J28" i="4"/>
  <c r="J12" i="1"/>
  <c r="J13" i="1"/>
  <c r="G13" i="4" l="1"/>
  <c r="G35" i="4"/>
  <c r="G48" i="4"/>
  <c r="I11" i="4"/>
  <c r="I47" i="4" s="1"/>
  <c r="I31" i="4"/>
  <c r="H34" i="4"/>
  <c r="H12" i="4"/>
  <c r="J8" i="4"/>
  <c r="J29" i="4"/>
  <c r="J44" i="4" l="1"/>
  <c r="B56" i="4"/>
  <c r="H13" i="4"/>
  <c r="H49" i="4" s="1"/>
  <c r="H48" i="4"/>
  <c r="G36" i="4"/>
  <c r="G49" i="4"/>
  <c r="J11" i="4"/>
  <c r="J47" i="4" s="1"/>
  <c r="J31" i="4"/>
  <c r="H35" i="4"/>
  <c r="I34" i="4"/>
  <c r="I12" i="4"/>
  <c r="I48" i="4" s="1"/>
  <c r="H36" i="4" l="1"/>
  <c r="I13" i="4"/>
  <c r="I49" i="4" s="1"/>
  <c r="I35" i="4"/>
  <c r="J34" i="4"/>
  <c r="J12" i="4"/>
  <c r="J48" i="4" s="1"/>
  <c r="J13" i="4" l="1"/>
  <c r="J49" i="4" s="1"/>
  <c r="J35" i="4"/>
  <c r="I36" i="4"/>
  <c r="J36" i="4" l="1"/>
</calcChain>
</file>

<file path=xl/sharedStrings.xml><?xml version="1.0" encoding="utf-8"?>
<sst xmlns="http://schemas.openxmlformats.org/spreadsheetml/2006/main" count="81" uniqueCount="30">
  <si>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</si>
  <si>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</si>
  <si>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</si>
  <si>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</si>
  <si>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</si>
  <si>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</si>
  <si>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</si>
  <si>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</si>
  <si>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</si>
  <si>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</si>
  <si>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</si>
  <si>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 $000's</t>
  </si>
  <si>
    <t>Revenue Growth</t>
  </si>
  <si>
    <t>Depreciation % of revenue</t>
  </si>
  <si>
    <t>Assumption</t>
  </si>
  <si>
    <t>COGS % of revenue</t>
  </si>
  <si>
    <t xml:space="preserve">Interest </t>
  </si>
  <si>
    <t>Tax rate</t>
  </si>
  <si>
    <t>Analysis</t>
  </si>
  <si>
    <t xml:space="preserve">Common Size Income Statement </t>
  </si>
  <si>
    <t xml:space="preserve">%Change </t>
  </si>
  <si>
    <t>Time Periods</t>
  </si>
  <si>
    <t>Monthly data</t>
  </si>
  <si>
    <t>Annual Data</t>
  </si>
  <si>
    <t>moNTHLY PERIOD</t>
  </si>
  <si>
    <t>ANNUAL PERIOD</t>
  </si>
  <si>
    <t>MIN</t>
  </si>
  <si>
    <t>MAX</t>
  </si>
  <si>
    <t>Large</t>
  </si>
  <si>
    <t xml:space="preserve">Small ( SHOWS THE 1ST OR 2ND SMALLEST # IN AN ARRAY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</si>
</sst>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A&quot;"/>
    <numFmt numFmtId="165" formatCode="0&quot;E&quot;"/>
    <numFmt numFmtId="166" formatCode="#,##0.0_);\(#,##0.0\)"/>
    <numFmt numFmtId="167" formatCode="0.0%"/>
    <numFmt numFmtId="168" formatCode="0,000"/>
    <numFmt numFmtId="169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432FF"/>
      <name val="Arial Narrow"/>
      <family val="2"/>
    </font>
    <font>
      <b/>
      <sz val="11"/>
      <color rgb="FF0432FF"/>
      <name val="Arial Narrow"/>
      <family val="2"/>
    </font>
    <font>
      <b/>
      <sz val="11"/>
      <color theme="1"/>
      <name val="Calibri"/>
      <family val="2"/>
      <scheme val="minor"/>
    </font>
    <font>
      <sz val="11"/>
      <color rgb="FF0432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1" fillId="0" borderId="0" xfId="0" applyNumberFormat="1" applyFont="1"/>
    <xf numFmtId="166" fontId="5" fillId="0" borderId="0" xfId="0" applyNumberFormat="1" applyFont="1"/>
    <xf numFmtId="10" fontId="1" fillId="0" borderId="0" xfId="0" applyNumberFormat="1" applyFont="1"/>
    <xf numFmtId="10" fontId="5" fillId="0" borderId="0" xfId="0" applyNumberFormat="1" applyFont="1"/>
    <xf numFmtId="166" fontId="6" fillId="0" borderId="0" xfId="0" applyNumberFormat="1" applyFont="1"/>
    <xf numFmtId="166" fontId="2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2" fillId="0" borderId="2" xfId="0" applyFont="1" applyBorder="1"/>
    <xf numFmtId="166" fontId="2" fillId="0" borderId="2" xfId="0" applyNumberFormat="1" applyFont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7" fillId="0" borderId="0" xfId="0" applyFont="1"/>
    <xf numFmtId="167" fontId="0" fillId="0" borderId="0" xfId="0" applyNumberFormat="1"/>
    <xf numFmtId="9" fontId="0" fillId="0" borderId="0" xfId="0" applyNumberFormat="1"/>
    <xf numFmtId="2" fontId="0" fillId="0" borderId="0" xfId="0" applyNumberFormat="1"/>
    <xf numFmtId="12" fontId="0" fillId="0" borderId="0" xfId="0" applyNumberFormat="1"/>
    <xf numFmtId="168" fontId="0" fillId="0" borderId="0" xfId="0" applyNumberFormat="1"/>
    <xf numFmtId="166" fontId="0" fillId="0" borderId="0" xfId="0" applyNumberFormat="1"/>
    <xf numFmtId="14" fontId="0" fillId="0" borderId="0" xfId="0" applyNumberFormat="1"/>
    <xf numFmtId="14" fontId="8" fillId="0" borderId="0" xfId="0" applyNumberFormat="1" applyFont="1"/>
    <xf numFmtId="169" fontId="0" fillId="0" borderId="0" xfId="0" applyNumberFormat="1"/>
    <xf numFmtId="165" fontId="0" fillId="0" borderId="0" xfId="0" applyNumberFormat="1"/>
  </cellXfs>
  <cellStyles count="4">
    <cellStyle name="Hyperlink 2" xfId="2" xr:uid="{44E41C1C-C3F5-48A1-A43B-2D23BBD2FE79}"/>
    <cellStyle name="Hyperlink 2 2" xfId="3" xr:uid="{C7CF502E-0766-4813-8072-B67685B4A3A0}"/>
    <cellStyle name="Normal" xfId="0" builtinId="0"/>
    <cellStyle name="Normal 2" xfId="1" xr:uid="{EBE2524F-9BF4-4204-8F84-E4DDB25B9A80}"/>
  </cellStyles>
  <dxfs count="1">
    <dxf>
      <font>
        <color theme="7" tint="-0.24994659260841701"/>
      </font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ED942D"/>
      <color rgb="FF0432FF"/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theme="2" tint="0.39997558519241921"/>
  </sheetPr>
  <dimension ref="A1:L21"/>
  <sheetViews>
    <sheetView showGridLines="0" zoomScale="120" zoomScaleNormal="120" workbookViewId="0">
      <selection activeCell="M15" sqref="M15"/>
    </sheetView>
  </sheetViews>
  <sheetFormatPr baseColWidth="10" defaultColWidth="8.83203125" defaultRowHeight="15" x14ac:dyDescent="0.2"/>
  <cols>
    <col min="4" max="10" width="10.6640625" customWidth="1"/>
  </cols>
  <sheetData>
    <row r="1" spans="1:12" x14ac:dyDescent="0.2">
      <c r="A1" s="3" t="s">
        <v>11</v>
      </c>
      <c r="B1" s="3"/>
      <c r="C1" s="3"/>
      <c r="D1" s="4">
        <v>2017</v>
      </c>
      <c r="E1" s="4">
        <f>D1+1</f>
        <v>2018</v>
      </c>
      <c r="F1" s="5">
        <f t="shared" ref="F1:K1" si="0">E1+1</f>
        <v>2019</v>
      </c>
      <c r="G1" s="5">
        <f t="shared" si="0"/>
        <v>2020</v>
      </c>
      <c r="H1" s="5">
        <f t="shared" si="0"/>
        <v>2021</v>
      </c>
      <c r="I1" s="5">
        <f t="shared" si="0"/>
        <v>2022</v>
      </c>
      <c r="J1" s="5">
        <f t="shared" si="0"/>
        <v>2023</v>
      </c>
      <c r="K1" s="5">
        <f t="shared" si="0"/>
        <v>2024</v>
      </c>
      <c r="L1" s="1"/>
    </row>
    <row r="2" spans="1:12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2" t="s">
        <v>1</v>
      </c>
      <c r="B4" s="2"/>
      <c r="C4" s="2"/>
      <c r="D4" s="10">
        <v>150000</v>
      </c>
      <c r="E4" s="10">
        <v>165000</v>
      </c>
      <c r="F4" s="11">
        <f>E4*(1+F16)</f>
        <v>181500.00000000003</v>
      </c>
      <c r="G4" s="11">
        <f>F4*(1+G16)</f>
        <v>199650.00000000006</v>
      </c>
      <c r="H4" s="11">
        <f>G4*(1+H16)</f>
        <v>219615.00000000009</v>
      </c>
      <c r="I4" s="11">
        <f>H4*(1+I16)</f>
        <v>241576.50000000012</v>
      </c>
      <c r="J4" s="11">
        <f>I4*(1+J16)</f>
        <v>265734.15000000014</v>
      </c>
      <c r="K4" s="11"/>
      <c r="L4" s="2"/>
    </row>
    <row r="5" spans="1:12" x14ac:dyDescent="0.2">
      <c r="A5" s="1" t="s">
        <v>2</v>
      </c>
      <c r="B5" s="1"/>
      <c r="C5" s="1"/>
      <c r="D5" s="7">
        <v>67500</v>
      </c>
      <c r="E5" s="7">
        <v>74250</v>
      </c>
      <c r="F5" s="6">
        <f>F4*F17</f>
        <v>81675.000000000015</v>
      </c>
      <c r="G5" s="6">
        <f>G4*G17</f>
        <v>89842.500000000029</v>
      </c>
      <c r="H5" s="6">
        <f>H4*H17</f>
        <v>98826.750000000044</v>
      </c>
      <c r="I5" s="6">
        <f>I4*I17</f>
        <v>108709.42500000006</v>
      </c>
      <c r="J5" s="6">
        <f>J4*J17</f>
        <v>119580.36750000007</v>
      </c>
      <c r="K5" s="6"/>
      <c r="L5" s="1"/>
    </row>
    <row r="6" spans="1:12" x14ac:dyDescent="0.2">
      <c r="A6" s="12" t="s">
        <v>3</v>
      </c>
      <c r="B6" s="12"/>
      <c r="C6" s="12"/>
      <c r="D6" s="13">
        <f t="shared" ref="D6:J6" si="1">D4-D5</f>
        <v>82500</v>
      </c>
      <c r="E6" s="13">
        <f t="shared" si="1"/>
        <v>90750</v>
      </c>
      <c r="F6" s="13">
        <f t="shared" si="1"/>
        <v>99825.000000000015</v>
      </c>
      <c r="G6" s="13">
        <f t="shared" si="1"/>
        <v>109807.50000000003</v>
      </c>
      <c r="H6" s="13">
        <f t="shared" si="1"/>
        <v>120788.25000000004</v>
      </c>
      <c r="I6" s="13">
        <f t="shared" si="1"/>
        <v>132867.07500000007</v>
      </c>
      <c r="J6" s="13">
        <f t="shared" si="1"/>
        <v>146153.78250000009</v>
      </c>
      <c r="K6" s="13"/>
      <c r="L6" s="12"/>
    </row>
    <row r="7" spans="1:12" x14ac:dyDescent="0.2">
      <c r="A7" s="1" t="s">
        <v>4</v>
      </c>
      <c r="B7" s="1"/>
      <c r="C7" s="1"/>
      <c r="D7" s="7">
        <v>16500</v>
      </c>
      <c r="E7" s="7">
        <v>18150</v>
      </c>
      <c r="F7" s="6">
        <f>F18</f>
        <v>20000</v>
      </c>
      <c r="G7" s="6">
        <f>G18</f>
        <v>20000</v>
      </c>
      <c r="H7" s="6">
        <f>H18</f>
        <v>20000</v>
      </c>
      <c r="I7" s="6">
        <f>I18</f>
        <v>20000</v>
      </c>
      <c r="J7" s="6">
        <f>J18</f>
        <v>20000</v>
      </c>
      <c r="K7" s="6"/>
      <c r="L7" s="1"/>
    </row>
    <row r="8" spans="1:12" x14ac:dyDescent="0.2">
      <c r="A8" s="12" t="s">
        <v>5</v>
      </c>
      <c r="B8" s="12"/>
      <c r="C8" s="12"/>
      <c r="D8" s="13">
        <f t="shared" ref="D8:J8" si="2">D6-D7</f>
        <v>66000</v>
      </c>
      <c r="E8" s="13">
        <f t="shared" si="2"/>
        <v>72600</v>
      </c>
      <c r="F8" s="13">
        <f t="shared" si="2"/>
        <v>79825.000000000015</v>
      </c>
      <c r="G8" s="13">
        <f t="shared" si="2"/>
        <v>89807.500000000029</v>
      </c>
      <c r="H8" s="13">
        <f t="shared" si="2"/>
        <v>100788.25000000004</v>
      </c>
      <c r="I8" s="13">
        <f t="shared" si="2"/>
        <v>112867.07500000007</v>
      </c>
      <c r="J8" s="13">
        <f t="shared" si="2"/>
        <v>126153.78250000009</v>
      </c>
      <c r="K8" s="13"/>
      <c r="L8" s="12"/>
    </row>
    <row r="9" spans="1:12" x14ac:dyDescent="0.2">
      <c r="A9" s="1" t="s">
        <v>6</v>
      </c>
      <c r="B9" s="1"/>
      <c r="C9" s="1"/>
      <c r="D9" s="7">
        <v>6600</v>
      </c>
      <c r="E9" s="7">
        <v>7260</v>
      </c>
      <c r="F9" s="6">
        <f>F4*F19</f>
        <v>9075.0000000000018</v>
      </c>
      <c r="G9" s="6">
        <f>G4*G19</f>
        <v>9982.5000000000036</v>
      </c>
      <c r="H9" s="6">
        <f>H4*H19</f>
        <v>10980.750000000005</v>
      </c>
      <c r="I9" s="6">
        <f>I4*I19</f>
        <v>12078.825000000006</v>
      </c>
      <c r="J9" s="6">
        <f>J4*J19</f>
        <v>13286.707500000008</v>
      </c>
      <c r="K9" s="6"/>
      <c r="L9" s="1"/>
    </row>
    <row r="10" spans="1:12" x14ac:dyDescent="0.2">
      <c r="A10" s="1" t="s">
        <v>7</v>
      </c>
      <c r="B10" s="1"/>
      <c r="C10" s="1"/>
      <c r="D10" s="7">
        <v>1000</v>
      </c>
      <c r="E10" s="7">
        <v>1000</v>
      </c>
      <c r="F10" s="6">
        <f>F20</f>
        <v>1000</v>
      </c>
      <c r="G10" s="6">
        <f>G20</f>
        <v>1000</v>
      </c>
      <c r="H10" s="6">
        <f>H20</f>
        <v>1000</v>
      </c>
      <c r="I10" s="6">
        <f>I20</f>
        <v>1000</v>
      </c>
      <c r="J10" s="6">
        <f>J20</f>
        <v>1000</v>
      </c>
      <c r="K10" s="6"/>
      <c r="L10" s="1"/>
    </row>
    <row r="11" spans="1:12" x14ac:dyDescent="0.2">
      <c r="A11" s="12" t="s">
        <v>8</v>
      </c>
      <c r="B11" s="12"/>
      <c r="C11" s="12"/>
      <c r="D11" s="13">
        <f t="shared" ref="D11:J11" si="3">D8-D9-D10</f>
        <v>58400</v>
      </c>
      <c r="E11" s="13">
        <f t="shared" si="3"/>
        <v>64340</v>
      </c>
      <c r="F11" s="13">
        <f t="shared" si="3"/>
        <v>69750.000000000015</v>
      </c>
      <c r="G11" s="13">
        <f t="shared" si="3"/>
        <v>78825.000000000029</v>
      </c>
      <c r="H11" s="13">
        <f t="shared" si="3"/>
        <v>88807.500000000044</v>
      </c>
      <c r="I11" s="13">
        <f t="shared" si="3"/>
        <v>99788.250000000058</v>
      </c>
      <c r="J11" s="13">
        <f t="shared" si="3"/>
        <v>111867.07500000008</v>
      </c>
      <c r="K11" s="13"/>
      <c r="L11" s="12"/>
    </row>
    <row r="12" spans="1:12" x14ac:dyDescent="0.2">
      <c r="A12" s="1" t="s">
        <v>9</v>
      </c>
      <c r="B12" s="1"/>
      <c r="C12" s="1"/>
      <c r="D12" s="7">
        <v>17520</v>
      </c>
      <c r="E12" s="7">
        <v>19302</v>
      </c>
      <c r="F12" s="6">
        <f>F11*F21</f>
        <v>20925.000000000004</v>
      </c>
      <c r="G12" s="6">
        <f>G11*G21</f>
        <v>23647.500000000007</v>
      </c>
      <c r="H12" s="6">
        <f>H11*H21</f>
        <v>26642.250000000011</v>
      </c>
      <c r="I12" s="6">
        <f>I11*I21</f>
        <v>29936.475000000017</v>
      </c>
      <c r="J12" s="6">
        <f>J11*J21</f>
        <v>33560.122500000027</v>
      </c>
      <c r="K12" s="6"/>
      <c r="L12" s="1"/>
    </row>
    <row r="13" spans="1:12" ht="16" thickBot="1" x14ac:dyDescent="0.25">
      <c r="A13" s="14" t="s">
        <v>10</v>
      </c>
      <c r="B13" s="14"/>
      <c r="C13" s="14"/>
      <c r="D13" s="15">
        <f t="shared" ref="D13:J13" si="4">D11-D12</f>
        <v>40880</v>
      </c>
      <c r="E13" s="15">
        <f t="shared" si="4"/>
        <v>45038</v>
      </c>
      <c r="F13" s="15">
        <f t="shared" si="4"/>
        <v>48825.000000000015</v>
      </c>
      <c r="G13" s="15">
        <f t="shared" si="4"/>
        <v>55177.500000000022</v>
      </c>
      <c r="H13" s="15">
        <f t="shared" si="4"/>
        <v>62165.250000000029</v>
      </c>
      <c r="I13" s="15">
        <f t="shared" si="4"/>
        <v>69851.775000000038</v>
      </c>
      <c r="J13" s="15">
        <f t="shared" si="4"/>
        <v>78306.952500000058</v>
      </c>
      <c r="K13" s="15"/>
      <c r="L13" s="14"/>
    </row>
    <row r="14" spans="1:12" ht="16" thickTop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2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 t="s">
        <v>12</v>
      </c>
      <c r="B16" s="1"/>
      <c r="C16" s="1"/>
      <c r="D16" s="1"/>
      <c r="E16" s="8">
        <f>E4/D4-1</f>
        <v>0.10000000000000009</v>
      </c>
      <c r="F16" s="9">
        <v>0.1</v>
      </c>
      <c r="G16" s="9">
        <v>0.1</v>
      </c>
      <c r="H16" s="9">
        <v>0.1</v>
      </c>
      <c r="I16" s="9">
        <v>0.1</v>
      </c>
      <c r="J16" s="9">
        <v>0.1</v>
      </c>
      <c r="K16" s="9"/>
      <c r="L16" s="1"/>
    </row>
    <row r="17" spans="1:12" x14ac:dyDescent="0.2">
      <c r="A17" s="1" t="s">
        <v>15</v>
      </c>
      <c r="B17" s="1"/>
      <c r="C17" s="1"/>
      <c r="D17" s="8">
        <f>D5/D4</f>
        <v>0.45</v>
      </c>
      <c r="E17" s="8">
        <f>E5/E4</f>
        <v>0.45</v>
      </c>
      <c r="F17" s="9">
        <v>0.45</v>
      </c>
      <c r="G17" s="9">
        <v>0.45</v>
      </c>
      <c r="H17" s="9">
        <v>0.45</v>
      </c>
      <c r="I17" s="9">
        <v>0.45</v>
      </c>
      <c r="J17" s="9">
        <v>0.45</v>
      </c>
      <c r="K17" s="9"/>
      <c r="L17" s="1"/>
    </row>
    <row r="18" spans="1:12" x14ac:dyDescent="0.2">
      <c r="A18" s="1" t="s">
        <v>4</v>
      </c>
      <c r="B18" s="1"/>
      <c r="C18" s="1"/>
      <c r="D18" s="6">
        <f>D7</f>
        <v>16500</v>
      </c>
      <c r="E18" s="6">
        <f>E7</f>
        <v>18150</v>
      </c>
      <c r="F18" s="7">
        <v>20000</v>
      </c>
      <c r="G18" s="7">
        <v>20000</v>
      </c>
      <c r="H18" s="7">
        <v>20000</v>
      </c>
      <c r="I18" s="7">
        <v>20000</v>
      </c>
      <c r="J18" s="7">
        <v>20000</v>
      </c>
      <c r="K18" s="7"/>
      <c r="L18" s="1"/>
    </row>
    <row r="19" spans="1:12" x14ac:dyDescent="0.2">
      <c r="A19" s="1" t="s">
        <v>13</v>
      </c>
      <c r="B19" s="1"/>
      <c r="C19" s="1"/>
      <c r="D19" s="8">
        <f>D9/D4</f>
        <v>4.3999999999999997E-2</v>
      </c>
      <c r="E19" s="8">
        <f>E9/E4</f>
        <v>4.3999999999999997E-2</v>
      </c>
      <c r="F19" s="9">
        <v>0.05</v>
      </c>
      <c r="G19" s="9">
        <v>0.05</v>
      </c>
      <c r="H19" s="9">
        <v>0.05</v>
      </c>
      <c r="I19" s="9">
        <v>0.05</v>
      </c>
      <c r="J19" s="9">
        <v>0.05</v>
      </c>
      <c r="K19" s="9"/>
      <c r="L19" s="1"/>
    </row>
    <row r="20" spans="1:12" x14ac:dyDescent="0.2">
      <c r="A20" s="1" t="s">
        <v>16</v>
      </c>
      <c r="B20" s="1"/>
      <c r="C20" s="1"/>
      <c r="D20" s="6">
        <f>D10</f>
        <v>1000</v>
      </c>
      <c r="E20" s="6">
        <f>E10</f>
        <v>1000</v>
      </c>
      <c r="F20" s="7">
        <v>1000</v>
      </c>
      <c r="G20" s="7">
        <v>1000</v>
      </c>
      <c r="H20" s="7">
        <v>1000</v>
      </c>
      <c r="I20" s="7">
        <v>1000</v>
      </c>
      <c r="J20" s="7">
        <v>1000</v>
      </c>
      <c r="K20" s="7"/>
      <c r="L20" s="1"/>
    </row>
    <row r="21" spans="1:12" x14ac:dyDescent="0.2">
      <c r="A21" s="1" t="s">
        <v>17</v>
      </c>
      <c r="B21" s="1"/>
      <c r="C21" s="1"/>
      <c r="D21" s="8">
        <f>D12/D11</f>
        <v>0.3</v>
      </c>
      <c r="E21" s="8">
        <f>E12/E11</f>
        <v>0.3</v>
      </c>
      <c r="F21" s="9">
        <v>0.3</v>
      </c>
      <c r="G21" s="9">
        <v>0.3</v>
      </c>
      <c r="H21" s="9">
        <v>0.3</v>
      </c>
      <c r="I21" s="9">
        <v>0.3</v>
      </c>
      <c r="J21" s="9">
        <v>0.3</v>
      </c>
      <c r="K21" s="9"/>
      <c r="L21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C7E9-E265-6646-80A1-D8329DEBE05C}">
  <sheetPr>
    <tabColor rgb="FFED942D"/>
  </sheetPr>
  <dimension ref="A1:N71"/>
  <sheetViews>
    <sheetView tabSelected="1" zoomScale="135" zoomScaleNormal="120" workbookViewId="0">
      <pane ySplit="1" topLeftCell="A2" activePane="bottomLeft" state="frozen"/>
      <selection pane="bottomLeft" activeCell="F23" sqref="F23"/>
    </sheetView>
  </sheetViews>
  <sheetFormatPr baseColWidth="10" defaultColWidth="8.83203125" defaultRowHeight="15" outlineLevelRow="1" outlineLevelCol="1" x14ac:dyDescent="0.2"/>
  <cols>
    <col min="1" max="1" width="45.83203125" customWidth="1" outlineLevel="1"/>
    <col min="2" max="2" width="9.6640625" bestFit="1" customWidth="1" outlineLevel="1"/>
    <col min="3" max="3" width="8.83203125" outlineLevel="1"/>
    <col min="4" max="4" width="16.83203125" customWidth="1" outlineLevel="1"/>
    <col min="5" max="10" width="10.6640625" customWidth="1" outlineLevel="1"/>
    <col min="11" max="11" width="5.83203125" customWidth="1"/>
  </cols>
  <sheetData>
    <row r="1" spans="1:14" x14ac:dyDescent="0.2">
      <c r="A1" s="3" t="s">
        <v>11</v>
      </c>
      <c r="B1" s="3"/>
      <c r="C1" s="3"/>
      <c r="D1" s="4">
        <v>2016</v>
      </c>
      <c r="E1" s="4">
        <f t="shared" ref="E1:J1" si="0">D1+1</f>
        <v>2017</v>
      </c>
      <c r="F1" s="5">
        <f t="shared" si="0"/>
        <v>2018</v>
      </c>
      <c r="G1" s="5">
        <f t="shared" si="0"/>
        <v>2019</v>
      </c>
      <c r="H1" s="5">
        <f t="shared" si="0"/>
        <v>2020</v>
      </c>
      <c r="I1" s="5">
        <f t="shared" si="0"/>
        <v>2021</v>
      </c>
      <c r="J1" s="5">
        <f t="shared" si="0"/>
        <v>2022</v>
      </c>
      <c r="K1" s="5"/>
      <c r="L1" s="1"/>
    </row>
    <row r="2" spans="1:14" x14ac:dyDescent="0.2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s="18" customFormat="1" x14ac:dyDescent="0.2">
      <c r="A3" s="16" t="str">
        <f>"Income Statement "&amp;A1</f>
        <v>Income Statement USD $000's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4" outlineLevel="1" x14ac:dyDescent="0.2">
      <c r="A4" s="2" t="s">
        <v>1</v>
      </c>
      <c r="B4" s="2"/>
      <c r="C4" s="2"/>
      <c r="D4" s="10">
        <v>150000</v>
      </c>
      <c r="E4" s="10">
        <v>165000</v>
      </c>
      <c r="F4" s="11">
        <f>E4*(1+F16)</f>
        <v>181500.00000000003</v>
      </c>
      <c r="G4" s="11">
        <f>F4*(1+G16)</f>
        <v>199650.00000000006</v>
      </c>
      <c r="H4" s="11">
        <f>G4*(1+H16)</f>
        <v>219615.00000000009</v>
      </c>
      <c r="I4" s="11">
        <f>H4*(1+I16)</f>
        <v>241576.50000000012</v>
      </c>
      <c r="J4" s="11">
        <f>I4*(1+J16)</f>
        <v>265734.15000000014</v>
      </c>
      <c r="K4" s="11"/>
      <c r="L4" s="2"/>
    </row>
    <row r="5" spans="1:14" outlineLevel="1" x14ac:dyDescent="0.2">
      <c r="A5" s="1" t="s">
        <v>2</v>
      </c>
      <c r="B5" s="1"/>
      <c r="C5" s="1"/>
      <c r="D5" s="7">
        <v>67500</v>
      </c>
      <c r="E5" s="7">
        <v>74250</v>
      </c>
      <c r="F5" s="6">
        <f>F4*F17</f>
        <v>81675.000000000015</v>
      </c>
      <c r="G5" s="6">
        <f>G4*G17</f>
        <v>89842.500000000029</v>
      </c>
      <c r="H5" s="6">
        <f>H4*H17</f>
        <v>98826.750000000044</v>
      </c>
      <c r="I5" s="6">
        <f>I4*I17</f>
        <v>108709.42500000006</v>
      </c>
      <c r="J5" s="6">
        <f>J4*J17</f>
        <v>119580.36750000007</v>
      </c>
      <c r="K5" s="6"/>
      <c r="L5" s="1"/>
      <c r="N5" s="29">
        <f>SUM(J:J,I:I)</f>
        <v>3796336.1069919672</v>
      </c>
    </row>
    <row r="6" spans="1:14" outlineLevel="1" x14ac:dyDescent="0.2">
      <c r="A6" s="12" t="s">
        <v>3</v>
      </c>
      <c r="B6" s="12"/>
      <c r="C6" s="12"/>
      <c r="D6" s="13">
        <f>D4-D5</f>
        <v>82500</v>
      </c>
      <c r="E6" s="13">
        <f>E4-E5</f>
        <v>90750</v>
      </c>
      <c r="F6" s="13">
        <f t="shared" ref="F6:J6" si="1">F4-F5</f>
        <v>99825.000000000015</v>
      </c>
      <c r="G6" s="13">
        <f t="shared" si="1"/>
        <v>109807.50000000003</v>
      </c>
      <c r="H6" s="13">
        <f t="shared" si="1"/>
        <v>120788.25000000004</v>
      </c>
      <c r="I6" s="13">
        <f t="shared" si="1"/>
        <v>132867.07500000007</v>
      </c>
      <c r="J6" s="13">
        <f t="shared" si="1"/>
        <v>146153.78250000009</v>
      </c>
      <c r="K6" s="13"/>
      <c r="L6" s="12"/>
    </row>
    <row r="7" spans="1:14" outlineLevel="1" x14ac:dyDescent="0.2">
      <c r="A7" s="1" t="s">
        <v>4</v>
      </c>
      <c r="B7" s="1"/>
      <c r="C7" s="1"/>
      <c r="D7" s="7">
        <v>16500</v>
      </c>
      <c r="E7" s="7">
        <v>18150</v>
      </c>
      <c r="F7" s="6">
        <f>F18</f>
        <v>20000</v>
      </c>
      <c r="G7" s="6">
        <f>G18</f>
        <v>20000</v>
      </c>
      <c r="H7" s="6">
        <f>H18</f>
        <v>20000</v>
      </c>
      <c r="I7" s="6">
        <f>I18</f>
        <v>20000</v>
      </c>
      <c r="J7" s="6">
        <f>J18</f>
        <v>20000</v>
      </c>
      <c r="K7" s="6"/>
      <c r="L7" s="1"/>
    </row>
    <row r="8" spans="1:14" outlineLevel="1" x14ac:dyDescent="0.2">
      <c r="A8" s="12" t="s">
        <v>5</v>
      </c>
      <c r="B8" s="12"/>
      <c r="C8" s="12"/>
      <c r="D8" s="13">
        <f t="shared" ref="D8:J8" si="2">D6-D7</f>
        <v>66000</v>
      </c>
      <c r="E8" s="13">
        <f t="shared" si="2"/>
        <v>72600</v>
      </c>
      <c r="F8" s="13">
        <f t="shared" si="2"/>
        <v>79825.000000000015</v>
      </c>
      <c r="G8" s="13">
        <f t="shared" si="2"/>
        <v>89807.500000000029</v>
      </c>
      <c r="H8" s="13">
        <f t="shared" si="2"/>
        <v>100788.25000000004</v>
      </c>
      <c r="I8" s="13">
        <f t="shared" si="2"/>
        <v>112867.07500000007</v>
      </c>
      <c r="J8" s="13">
        <f t="shared" si="2"/>
        <v>126153.78250000009</v>
      </c>
      <c r="K8" s="13"/>
      <c r="L8" s="12"/>
    </row>
    <row r="9" spans="1:14" outlineLevel="1" x14ac:dyDescent="0.2">
      <c r="A9" s="1" t="s">
        <v>6</v>
      </c>
      <c r="B9" s="1"/>
      <c r="C9" s="1"/>
      <c r="D9" s="7">
        <v>6600</v>
      </c>
      <c r="E9" s="7">
        <v>7260</v>
      </c>
      <c r="F9" s="6">
        <f>F4*F19</f>
        <v>9075.0000000000018</v>
      </c>
      <c r="G9" s="6">
        <f>G4*G19</f>
        <v>9982.5000000000036</v>
      </c>
      <c r="H9" s="6">
        <f>H4*H19</f>
        <v>10980.750000000005</v>
      </c>
      <c r="I9" s="6">
        <f>I4*I19</f>
        <v>12078.825000000006</v>
      </c>
      <c r="J9" s="6">
        <f>J4*J19</f>
        <v>13286.707500000008</v>
      </c>
      <c r="K9" s="6"/>
      <c r="L9" s="1"/>
    </row>
    <row r="10" spans="1:14" outlineLevel="1" x14ac:dyDescent="0.2">
      <c r="A10" s="1" t="s">
        <v>7</v>
      </c>
      <c r="B10" s="1"/>
      <c r="C10" s="1"/>
      <c r="D10" s="7">
        <v>1000</v>
      </c>
      <c r="E10" s="7">
        <v>1000</v>
      </c>
      <c r="F10" s="6">
        <f>F20</f>
        <v>1000</v>
      </c>
      <c r="G10" s="6">
        <f>G20</f>
        <v>1000</v>
      </c>
      <c r="H10" s="6">
        <f>H20</f>
        <v>1000</v>
      </c>
      <c r="I10" s="6">
        <f>I20</f>
        <v>1000</v>
      </c>
      <c r="J10" s="6">
        <f>J20</f>
        <v>1000</v>
      </c>
      <c r="K10" s="6"/>
      <c r="L10" s="1"/>
    </row>
    <row r="11" spans="1:14" outlineLevel="1" x14ac:dyDescent="0.2">
      <c r="A11" s="12" t="s">
        <v>8</v>
      </c>
      <c r="B11" s="12"/>
      <c r="C11" s="12"/>
      <c r="D11" s="13">
        <f t="shared" ref="D11:J11" si="3">D8-D9-D10</f>
        <v>58400</v>
      </c>
      <c r="E11" s="13">
        <f t="shared" si="3"/>
        <v>64340</v>
      </c>
      <c r="F11" s="13">
        <f t="shared" si="3"/>
        <v>69750.000000000015</v>
      </c>
      <c r="G11" s="13">
        <f t="shared" si="3"/>
        <v>78825.000000000029</v>
      </c>
      <c r="H11" s="13">
        <f t="shared" si="3"/>
        <v>88807.500000000044</v>
      </c>
      <c r="I11" s="13">
        <f t="shared" si="3"/>
        <v>99788.250000000058</v>
      </c>
      <c r="J11" s="13">
        <f t="shared" si="3"/>
        <v>111867.07500000008</v>
      </c>
      <c r="K11" s="13"/>
      <c r="L11" s="12"/>
    </row>
    <row r="12" spans="1:14" outlineLevel="1" x14ac:dyDescent="0.2">
      <c r="A12" s="1" t="s">
        <v>9</v>
      </c>
      <c r="B12" s="1"/>
      <c r="C12" s="1"/>
      <c r="D12" s="7">
        <v>17520</v>
      </c>
      <c r="E12" s="7">
        <v>19302</v>
      </c>
      <c r="F12" s="6">
        <f>F11*F21</f>
        <v>20925.000000000004</v>
      </c>
      <c r="G12" s="6">
        <f>G11*G21</f>
        <v>23647.500000000007</v>
      </c>
      <c r="H12" s="6">
        <f>H11*H21</f>
        <v>26642.250000000011</v>
      </c>
      <c r="I12" s="6">
        <f>I11*I21</f>
        <v>29936.475000000017</v>
      </c>
      <c r="J12" s="6">
        <f>J11*J21</f>
        <v>33560.122500000027</v>
      </c>
      <c r="K12" s="6"/>
      <c r="L12" s="1"/>
    </row>
    <row r="13" spans="1:14" ht="16" outlineLevel="1" thickBot="1" x14ac:dyDescent="0.25">
      <c r="A13" s="14" t="s">
        <v>10</v>
      </c>
      <c r="B13" s="14"/>
      <c r="C13" s="14"/>
      <c r="D13" s="15">
        <f t="shared" ref="D13:J13" si="4">D11-D12</f>
        <v>40880</v>
      </c>
      <c r="E13" s="15">
        <f>E11-E12</f>
        <v>45038</v>
      </c>
      <c r="F13" s="15">
        <f t="shared" si="4"/>
        <v>48825.000000000015</v>
      </c>
      <c r="G13" s="15">
        <f t="shared" si="4"/>
        <v>55177.500000000022</v>
      </c>
      <c r="H13" s="15">
        <f t="shared" si="4"/>
        <v>62165.250000000029</v>
      </c>
      <c r="I13" s="15">
        <f t="shared" si="4"/>
        <v>69851.775000000038</v>
      </c>
      <c r="J13" s="15">
        <f t="shared" si="4"/>
        <v>78306.952500000058</v>
      </c>
      <c r="K13" s="15"/>
      <c r="L13" s="14"/>
    </row>
    <row r="14" spans="1:14" ht="16" thickTop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4" s="18" customFormat="1" x14ac:dyDescent="0.2">
      <c r="A15" s="16" t="s">
        <v>14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4" outlineLevel="1" x14ac:dyDescent="0.2">
      <c r="A16" s="1" t="s">
        <v>12</v>
      </c>
      <c r="B16" s="1"/>
      <c r="C16" s="1"/>
      <c r="D16" s="1"/>
      <c r="E16" s="8">
        <f>E4/D4-1</f>
        <v>0.10000000000000009</v>
      </c>
      <c r="F16" s="9">
        <v>0.1</v>
      </c>
      <c r="G16" s="9">
        <v>0.1</v>
      </c>
      <c r="H16" s="9">
        <v>0.1</v>
      </c>
      <c r="I16" s="9">
        <v>0.1</v>
      </c>
      <c r="J16" s="9">
        <v>0.1</v>
      </c>
      <c r="K16" s="9"/>
      <c r="L16" s="1"/>
    </row>
    <row r="17" spans="1:12" outlineLevel="1" x14ac:dyDescent="0.2">
      <c r="A17" s="1" t="s">
        <v>15</v>
      </c>
      <c r="B17" s="1"/>
      <c r="C17" s="1"/>
      <c r="D17" s="8">
        <f>D5/D4</f>
        <v>0.45</v>
      </c>
      <c r="E17" s="8">
        <f>E5/E4</f>
        <v>0.45</v>
      </c>
      <c r="F17" s="9">
        <v>0.45</v>
      </c>
      <c r="G17" s="9">
        <v>0.45</v>
      </c>
      <c r="H17" s="9">
        <v>0.45</v>
      </c>
      <c r="I17" s="9">
        <v>0.45</v>
      </c>
      <c r="J17" s="9">
        <v>0.45</v>
      </c>
      <c r="K17" s="9"/>
      <c r="L17" s="1"/>
    </row>
    <row r="18" spans="1:12" outlineLevel="1" x14ac:dyDescent="0.2">
      <c r="A18" s="1" t="s">
        <v>4</v>
      </c>
      <c r="B18" s="1"/>
      <c r="C18" s="1"/>
      <c r="D18" s="6">
        <f>D7</f>
        <v>16500</v>
      </c>
      <c r="E18" s="6">
        <f>E7</f>
        <v>18150</v>
      </c>
      <c r="F18" s="7">
        <v>20000</v>
      </c>
      <c r="G18" s="7">
        <v>20000</v>
      </c>
      <c r="H18" s="7">
        <v>20000</v>
      </c>
      <c r="I18" s="7">
        <v>20000</v>
      </c>
      <c r="J18" s="7">
        <v>20000</v>
      </c>
      <c r="K18" s="7"/>
      <c r="L18" s="1"/>
    </row>
    <row r="19" spans="1:12" outlineLevel="1" x14ac:dyDescent="0.2">
      <c r="A19" s="1" t="s">
        <v>13</v>
      </c>
      <c r="B19" s="1"/>
      <c r="C19" s="1"/>
      <c r="D19" s="8">
        <f>D9/D4</f>
        <v>4.3999999999999997E-2</v>
      </c>
      <c r="E19" s="8">
        <f>E9/E4</f>
        <v>4.3999999999999997E-2</v>
      </c>
      <c r="F19" s="9">
        <v>0.05</v>
      </c>
      <c r="G19" s="9">
        <v>0.05</v>
      </c>
      <c r="H19" s="9">
        <v>0.05</v>
      </c>
      <c r="I19" s="9">
        <v>0.05</v>
      </c>
      <c r="J19" s="9">
        <v>0.05</v>
      </c>
      <c r="K19" s="9"/>
      <c r="L19" s="1"/>
    </row>
    <row r="20" spans="1:12" outlineLevel="1" x14ac:dyDescent="0.2">
      <c r="A20" s="1" t="s">
        <v>16</v>
      </c>
      <c r="B20" s="1"/>
      <c r="C20" s="1"/>
      <c r="D20" s="6">
        <f>D10</f>
        <v>1000</v>
      </c>
      <c r="E20" s="6">
        <f>E10</f>
        <v>1000</v>
      </c>
      <c r="F20" s="7">
        <v>1000</v>
      </c>
      <c r="G20" s="7">
        <v>1000</v>
      </c>
      <c r="H20" s="7">
        <v>1000</v>
      </c>
      <c r="I20" s="7">
        <v>1000</v>
      </c>
      <c r="J20" s="7">
        <v>1000</v>
      </c>
      <c r="K20" s="7"/>
      <c r="L20" s="1"/>
    </row>
    <row r="21" spans="1:12" outlineLevel="1" x14ac:dyDescent="0.2">
      <c r="A21" s="1" t="s">
        <v>17</v>
      </c>
      <c r="B21" s="1"/>
      <c r="C21" s="1"/>
      <c r="D21" s="8">
        <f>D12/D11</f>
        <v>0.3</v>
      </c>
      <c r="E21" s="8">
        <f>E12/E11</f>
        <v>0.3</v>
      </c>
      <c r="F21" s="9">
        <v>0.3</v>
      </c>
      <c r="G21" s="9">
        <v>0.3</v>
      </c>
      <c r="H21" s="9">
        <v>0.3</v>
      </c>
      <c r="I21" s="9">
        <v>0.3</v>
      </c>
      <c r="J21" s="9">
        <v>0.3</v>
      </c>
      <c r="K21" s="9"/>
      <c r="L21" s="1"/>
    </row>
    <row r="23" spans="1:12" x14ac:dyDescent="0.2">
      <c r="D23" s="22"/>
    </row>
    <row r="25" spans="1:12" s="18" customFormat="1" x14ac:dyDescent="0.2">
      <c r="A25" s="16" t="s">
        <v>18</v>
      </c>
    </row>
    <row r="26" spans="1:12" hidden="1" outlineLevel="1" x14ac:dyDescent="0.2">
      <c r="A26" s="19" t="s">
        <v>19</v>
      </c>
    </row>
    <row r="27" spans="1:12" hidden="1" outlineLevel="1" x14ac:dyDescent="0.2">
      <c r="A27" t="s">
        <v>1</v>
      </c>
      <c r="D27" s="20">
        <f>D4/D$4</f>
        <v>1</v>
      </c>
      <c r="E27" s="20">
        <f t="shared" ref="E27:J27" si="5">E4/E$4</f>
        <v>1</v>
      </c>
      <c r="F27" s="20">
        <f t="shared" si="5"/>
        <v>1</v>
      </c>
      <c r="G27" s="20">
        <f t="shared" si="5"/>
        <v>1</v>
      </c>
      <c r="H27" s="20">
        <f t="shared" si="5"/>
        <v>1</v>
      </c>
      <c r="I27" s="20">
        <f t="shared" si="5"/>
        <v>1</v>
      </c>
      <c r="J27" s="20">
        <f t="shared" si="5"/>
        <v>1</v>
      </c>
    </row>
    <row r="28" spans="1:12" hidden="1" outlineLevel="1" x14ac:dyDescent="0.2">
      <c r="A28" t="s">
        <v>2</v>
      </c>
      <c r="D28" s="20">
        <f t="shared" ref="D28:J35" si="6">D5/D$4</f>
        <v>0.45</v>
      </c>
      <c r="E28" s="20">
        <f t="shared" si="6"/>
        <v>0.45</v>
      </c>
      <c r="F28" s="20">
        <f t="shared" si="6"/>
        <v>0.45</v>
      </c>
      <c r="G28" s="20">
        <f t="shared" si="6"/>
        <v>0.45</v>
      </c>
      <c r="H28" s="20">
        <f t="shared" si="6"/>
        <v>0.45</v>
      </c>
      <c r="I28" s="20">
        <f t="shared" si="6"/>
        <v>0.45</v>
      </c>
      <c r="J28" s="20">
        <f t="shared" si="6"/>
        <v>0.45</v>
      </c>
    </row>
    <row r="29" spans="1:12" hidden="1" outlineLevel="1" x14ac:dyDescent="0.2">
      <c r="A29" t="s">
        <v>3</v>
      </c>
      <c r="D29" s="20">
        <f t="shared" si="6"/>
        <v>0.55000000000000004</v>
      </c>
      <c r="E29" s="20">
        <f t="shared" si="6"/>
        <v>0.55000000000000004</v>
      </c>
      <c r="F29" s="20">
        <f t="shared" si="6"/>
        <v>0.55000000000000004</v>
      </c>
      <c r="G29" s="20">
        <f t="shared" si="6"/>
        <v>0.54999999999999993</v>
      </c>
      <c r="H29" s="20">
        <f t="shared" si="6"/>
        <v>0.54999999999999993</v>
      </c>
      <c r="I29" s="20">
        <f t="shared" si="6"/>
        <v>0.55000000000000004</v>
      </c>
      <c r="J29" s="20">
        <f t="shared" si="6"/>
        <v>0.55000000000000004</v>
      </c>
    </row>
    <row r="30" spans="1:12" hidden="1" outlineLevel="1" x14ac:dyDescent="0.2">
      <c r="A30" t="s">
        <v>4</v>
      </c>
      <c r="D30" s="20">
        <f t="shared" si="6"/>
        <v>0.11</v>
      </c>
      <c r="E30" s="20">
        <f t="shared" si="6"/>
        <v>0.11</v>
      </c>
      <c r="F30" s="20">
        <f t="shared" si="6"/>
        <v>0.11019283746556473</v>
      </c>
      <c r="G30" s="20">
        <f t="shared" si="6"/>
        <v>0.100175306786877</v>
      </c>
      <c r="H30" s="20">
        <f t="shared" si="6"/>
        <v>9.1068460715342719E-2</v>
      </c>
      <c r="I30" s="20">
        <f t="shared" si="6"/>
        <v>8.2789509741220652E-2</v>
      </c>
      <c r="J30" s="20">
        <f t="shared" si="6"/>
        <v>7.5263190673836952E-2</v>
      </c>
    </row>
    <row r="31" spans="1:12" hidden="1" outlineLevel="1" x14ac:dyDescent="0.2">
      <c r="A31" t="s">
        <v>5</v>
      </c>
      <c r="D31" s="20">
        <f t="shared" si="6"/>
        <v>0.44</v>
      </c>
      <c r="E31" s="20">
        <f t="shared" si="6"/>
        <v>0.44</v>
      </c>
      <c r="F31" s="20">
        <f t="shared" si="6"/>
        <v>0.43980716253443525</v>
      </c>
      <c r="G31" s="20">
        <f t="shared" si="6"/>
        <v>0.44982469321312296</v>
      </c>
      <c r="H31" s="20">
        <f t="shared" si="6"/>
        <v>0.45893153928465724</v>
      </c>
      <c r="I31" s="20">
        <f t="shared" si="6"/>
        <v>0.46721049025877937</v>
      </c>
      <c r="J31" s="20">
        <f t="shared" si="6"/>
        <v>0.47473680932616308</v>
      </c>
    </row>
    <row r="32" spans="1:12" hidden="1" outlineLevel="1" x14ac:dyDescent="0.2">
      <c r="A32" t="s">
        <v>6</v>
      </c>
      <c r="D32" s="20">
        <f t="shared" si="6"/>
        <v>4.3999999999999997E-2</v>
      </c>
      <c r="E32" s="20">
        <f t="shared" si="6"/>
        <v>4.3999999999999997E-2</v>
      </c>
      <c r="F32" s="20">
        <f t="shared" si="6"/>
        <v>0.05</v>
      </c>
      <c r="G32" s="20">
        <f t="shared" si="6"/>
        <v>0.05</v>
      </c>
      <c r="H32" s="20">
        <f t="shared" si="6"/>
        <v>0.05</v>
      </c>
      <c r="I32" s="20">
        <f t="shared" si="6"/>
        <v>0.05</v>
      </c>
      <c r="J32" s="20">
        <f t="shared" si="6"/>
        <v>0.05</v>
      </c>
    </row>
    <row r="33" spans="1:10" hidden="1" outlineLevel="1" x14ac:dyDescent="0.2">
      <c r="A33" t="s">
        <v>7</v>
      </c>
      <c r="D33" s="20">
        <f t="shared" si="6"/>
        <v>6.6666666666666671E-3</v>
      </c>
      <c r="E33" s="20">
        <f t="shared" si="6"/>
        <v>6.0606060606060606E-3</v>
      </c>
      <c r="F33" s="20">
        <f t="shared" si="6"/>
        <v>5.5096418732782362E-3</v>
      </c>
      <c r="G33" s="20">
        <f t="shared" si="6"/>
        <v>5.00876533934385E-3</v>
      </c>
      <c r="H33" s="20">
        <f t="shared" si="6"/>
        <v>4.5534230357671358E-3</v>
      </c>
      <c r="I33" s="20">
        <f t="shared" si="6"/>
        <v>4.1394754870610322E-3</v>
      </c>
      <c r="J33" s="20">
        <f t="shared" si="6"/>
        <v>3.7631595336918475E-3</v>
      </c>
    </row>
    <row r="34" spans="1:10" hidden="1" outlineLevel="1" x14ac:dyDescent="0.2">
      <c r="A34" t="s">
        <v>8</v>
      </c>
      <c r="D34" s="20">
        <f t="shared" si="6"/>
        <v>0.38933333333333331</v>
      </c>
      <c r="E34" s="20">
        <f t="shared" si="6"/>
        <v>0.38993939393939392</v>
      </c>
      <c r="F34" s="20">
        <f t="shared" si="6"/>
        <v>0.38429752066115702</v>
      </c>
      <c r="G34" s="20">
        <f t="shared" si="6"/>
        <v>0.39481592787377917</v>
      </c>
      <c r="H34" s="20">
        <f t="shared" si="6"/>
        <v>0.40437811624889014</v>
      </c>
      <c r="I34" s="20">
        <f t="shared" si="6"/>
        <v>0.41307101477171831</v>
      </c>
      <c r="J34" s="20">
        <f t="shared" si="6"/>
        <v>0.42097364979247126</v>
      </c>
    </row>
    <row r="35" spans="1:10" hidden="1" outlineLevel="1" x14ac:dyDescent="0.2">
      <c r="A35" t="s">
        <v>9</v>
      </c>
      <c r="D35" s="20">
        <f t="shared" si="6"/>
        <v>0.1168</v>
      </c>
      <c r="E35" s="20">
        <f t="shared" si="6"/>
        <v>0.11698181818181819</v>
      </c>
      <c r="F35" s="20">
        <f t="shared" si="6"/>
        <v>0.11528925619834711</v>
      </c>
      <c r="G35" s="20">
        <f t="shared" si="6"/>
        <v>0.11844477836213374</v>
      </c>
      <c r="H35" s="20">
        <f t="shared" si="6"/>
        <v>0.12131343487466703</v>
      </c>
      <c r="I35" s="20">
        <f t="shared" si="6"/>
        <v>0.12392130443151549</v>
      </c>
      <c r="J35" s="20">
        <f t="shared" si="6"/>
        <v>0.12629209493774138</v>
      </c>
    </row>
    <row r="36" spans="1:10" hidden="1" outlineLevel="1" x14ac:dyDescent="0.2">
      <c r="A36" s="19" t="s">
        <v>10</v>
      </c>
      <c r="D36" s="20">
        <f>D13/D$4</f>
        <v>0.27253333333333335</v>
      </c>
      <c r="E36" s="20">
        <f t="shared" ref="E36:J36" si="7">E13/E$4</f>
        <v>0.27295757575757573</v>
      </c>
      <c r="F36" s="20">
        <f t="shared" si="7"/>
        <v>0.26900826446280995</v>
      </c>
      <c r="G36" s="20">
        <f t="shared" si="7"/>
        <v>0.27637114951164543</v>
      </c>
      <c r="H36" s="20">
        <f t="shared" si="7"/>
        <v>0.28306468137422308</v>
      </c>
      <c r="I36" s="20">
        <f t="shared" si="7"/>
        <v>0.28914971034020281</v>
      </c>
      <c r="J36" s="20">
        <f t="shared" si="7"/>
        <v>0.29468155485472985</v>
      </c>
    </row>
    <row r="37" spans="1:10" hidden="1" outlineLevel="1" x14ac:dyDescent="0.2"/>
    <row r="38" spans="1:10" hidden="1" outlineLevel="1" x14ac:dyDescent="0.2"/>
    <row r="39" spans="1:10" hidden="1" outlineLevel="1" x14ac:dyDescent="0.2">
      <c r="A39" t="s">
        <v>20</v>
      </c>
      <c r="B39" s="21">
        <v>0.15</v>
      </c>
    </row>
    <row r="40" spans="1:10" hidden="1" outlineLevel="1" x14ac:dyDescent="0.2">
      <c r="A40" t="s">
        <v>1</v>
      </c>
      <c r="D40" s="24">
        <f>D4*(1+$B$39)</f>
        <v>172500</v>
      </c>
      <c r="E40" s="24">
        <f t="shared" ref="E40:J40" si="8">E4*(1+$B$39)</f>
        <v>189749.99999999997</v>
      </c>
      <c r="F40" s="24">
        <f t="shared" si="8"/>
        <v>208725.00000000003</v>
      </c>
      <c r="G40" s="24">
        <f t="shared" si="8"/>
        <v>229597.50000000006</v>
      </c>
      <c r="H40" s="24">
        <f t="shared" si="8"/>
        <v>252557.25000000009</v>
      </c>
      <c r="I40" s="24">
        <f t="shared" si="8"/>
        <v>277812.97500000009</v>
      </c>
      <c r="J40" s="24">
        <f t="shared" si="8"/>
        <v>305594.27250000014</v>
      </c>
    </row>
    <row r="41" spans="1:10" hidden="1" outlineLevel="1" x14ac:dyDescent="0.2">
      <c r="A41" t="s">
        <v>2</v>
      </c>
      <c r="D41" s="24">
        <f t="shared" ref="D41:J41" si="9">D5*(1+$B$39)</f>
        <v>77625</v>
      </c>
      <c r="E41" s="24">
        <f t="shared" si="9"/>
        <v>85387.5</v>
      </c>
      <c r="F41" s="24">
        <f t="shared" si="9"/>
        <v>93926.250000000015</v>
      </c>
      <c r="G41" s="24">
        <f t="shared" si="9"/>
        <v>103318.87500000003</v>
      </c>
      <c r="H41" s="24">
        <f t="shared" si="9"/>
        <v>113650.76250000004</v>
      </c>
      <c r="I41" s="24">
        <f t="shared" si="9"/>
        <v>125015.83875000005</v>
      </c>
      <c r="J41" s="24">
        <f t="shared" si="9"/>
        <v>137517.42262500006</v>
      </c>
    </row>
    <row r="42" spans="1:10" hidden="1" outlineLevel="1" x14ac:dyDescent="0.2">
      <c r="A42" t="s">
        <v>3</v>
      </c>
      <c r="D42" s="24">
        <f t="shared" ref="D42:J42" si="10">D6*(1+$B$39)</f>
        <v>94874.999999999985</v>
      </c>
      <c r="E42" s="24">
        <f t="shared" si="10"/>
        <v>104362.49999999999</v>
      </c>
      <c r="F42" s="24">
        <f t="shared" si="10"/>
        <v>114798.75000000001</v>
      </c>
      <c r="G42" s="24">
        <f t="shared" si="10"/>
        <v>126278.62500000003</v>
      </c>
      <c r="H42" s="24">
        <f t="shared" si="10"/>
        <v>138906.48750000005</v>
      </c>
      <c r="I42" s="24">
        <f t="shared" si="10"/>
        <v>152797.13625000007</v>
      </c>
      <c r="J42" s="24">
        <f t="shared" si="10"/>
        <v>168076.8498750001</v>
      </c>
    </row>
    <row r="43" spans="1:10" hidden="1" outlineLevel="1" x14ac:dyDescent="0.2">
      <c r="A43" t="s">
        <v>4</v>
      </c>
      <c r="D43" s="24">
        <f t="shared" ref="D43:J43" si="11">D7*(1+$B$39)</f>
        <v>18975</v>
      </c>
      <c r="E43" s="24">
        <f t="shared" si="11"/>
        <v>20872.5</v>
      </c>
      <c r="F43" s="24">
        <f t="shared" si="11"/>
        <v>23000</v>
      </c>
      <c r="G43" s="24">
        <f t="shared" si="11"/>
        <v>23000</v>
      </c>
      <c r="H43" s="24">
        <f t="shared" si="11"/>
        <v>23000</v>
      </c>
      <c r="I43" s="24">
        <f t="shared" si="11"/>
        <v>23000</v>
      </c>
      <c r="J43" s="24">
        <f t="shared" si="11"/>
        <v>23000</v>
      </c>
    </row>
    <row r="44" spans="1:10" hidden="1" outlineLevel="1" x14ac:dyDescent="0.2">
      <c r="A44" t="s">
        <v>5</v>
      </c>
      <c r="D44" s="24">
        <f t="shared" ref="D44:J44" si="12">D8*(1+$B$39)</f>
        <v>75900</v>
      </c>
      <c r="E44" s="24">
        <f t="shared" si="12"/>
        <v>83490</v>
      </c>
      <c r="F44" s="24">
        <f t="shared" si="12"/>
        <v>91798.750000000015</v>
      </c>
      <c r="G44" s="24">
        <f t="shared" si="12"/>
        <v>103278.62500000003</v>
      </c>
      <c r="H44" s="24">
        <f t="shared" si="12"/>
        <v>115906.48750000005</v>
      </c>
      <c r="I44" s="24">
        <f t="shared" si="12"/>
        <v>129797.13625000007</v>
      </c>
      <c r="J44" s="24">
        <f t="shared" si="12"/>
        <v>145076.8498750001</v>
      </c>
    </row>
    <row r="45" spans="1:10" hidden="1" outlineLevel="1" x14ac:dyDescent="0.2">
      <c r="A45" t="s">
        <v>6</v>
      </c>
      <c r="D45" s="24">
        <f t="shared" ref="D45:J45" si="13">D9*(1+$B$39)</f>
        <v>7589.9999999999991</v>
      </c>
      <c r="E45" s="24">
        <f t="shared" si="13"/>
        <v>8349</v>
      </c>
      <c r="F45" s="24">
        <f t="shared" si="13"/>
        <v>10436.250000000002</v>
      </c>
      <c r="G45" s="24">
        <f t="shared" si="13"/>
        <v>11479.875000000004</v>
      </c>
      <c r="H45" s="24">
        <f t="shared" si="13"/>
        <v>12627.862500000005</v>
      </c>
      <c r="I45" s="24">
        <f t="shared" si="13"/>
        <v>13890.648750000006</v>
      </c>
      <c r="J45" s="24">
        <f t="shared" si="13"/>
        <v>15279.713625000008</v>
      </c>
    </row>
    <row r="46" spans="1:10" hidden="1" outlineLevel="1" x14ac:dyDescent="0.2">
      <c r="A46" t="s">
        <v>7</v>
      </c>
      <c r="D46" s="24">
        <f t="shared" ref="D46:J46" si="14">D10*(1+$B$39)</f>
        <v>1150</v>
      </c>
      <c r="E46" s="24">
        <f t="shared" si="14"/>
        <v>1150</v>
      </c>
      <c r="F46" s="24">
        <f t="shared" si="14"/>
        <v>1150</v>
      </c>
      <c r="G46" s="24">
        <f t="shared" si="14"/>
        <v>1150</v>
      </c>
      <c r="H46" s="24">
        <f t="shared" si="14"/>
        <v>1150</v>
      </c>
      <c r="I46" s="24">
        <f t="shared" si="14"/>
        <v>1150</v>
      </c>
      <c r="J46" s="24">
        <f t="shared" si="14"/>
        <v>1150</v>
      </c>
    </row>
    <row r="47" spans="1:10" hidden="1" outlineLevel="1" x14ac:dyDescent="0.2">
      <c r="A47" t="s">
        <v>8</v>
      </c>
      <c r="D47" s="24">
        <f t="shared" ref="D47:J47" si="15">D11*(1+$B$39)</f>
        <v>67160</v>
      </c>
      <c r="E47" s="24">
        <f t="shared" si="15"/>
        <v>73991</v>
      </c>
      <c r="F47" s="24">
        <f t="shared" si="15"/>
        <v>80212.500000000015</v>
      </c>
      <c r="G47" s="24">
        <f t="shared" si="15"/>
        <v>90648.750000000029</v>
      </c>
      <c r="H47" s="24">
        <f t="shared" si="15"/>
        <v>102128.62500000004</v>
      </c>
      <c r="I47" s="24">
        <f t="shared" si="15"/>
        <v>114756.48750000006</v>
      </c>
      <c r="J47" s="24">
        <f t="shared" si="15"/>
        <v>128647.13625000008</v>
      </c>
    </row>
    <row r="48" spans="1:10" hidden="1" outlineLevel="1" x14ac:dyDescent="0.2">
      <c r="A48" t="s">
        <v>9</v>
      </c>
      <c r="D48" s="24">
        <f t="shared" ref="D48:J49" si="16">D12*(1+$B$39)</f>
        <v>20148</v>
      </c>
      <c r="E48" s="24">
        <f t="shared" si="16"/>
        <v>22197.3</v>
      </c>
      <c r="F48" s="24">
        <f t="shared" si="16"/>
        <v>24063.750000000004</v>
      </c>
      <c r="G48" s="24">
        <f t="shared" si="16"/>
        <v>27194.625000000007</v>
      </c>
      <c r="H48" s="24">
        <f t="shared" si="16"/>
        <v>30638.587500000009</v>
      </c>
      <c r="I48" s="24">
        <f t="shared" si="16"/>
        <v>34426.946250000015</v>
      </c>
      <c r="J48" s="24">
        <f t="shared" si="16"/>
        <v>38594.140875000026</v>
      </c>
    </row>
    <row r="49" spans="1:11" hidden="1" outlineLevel="1" x14ac:dyDescent="0.2">
      <c r="A49" t="s">
        <v>10</v>
      </c>
      <c r="D49" s="24">
        <f t="shared" ref="D49:J49" si="17">D13*(1+$B$39)</f>
        <v>47012</v>
      </c>
      <c r="E49" s="24">
        <f t="shared" si="17"/>
        <v>51793.7</v>
      </c>
      <c r="F49" s="24">
        <f t="shared" si="17"/>
        <v>56148.750000000015</v>
      </c>
      <c r="G49" s="24">
        <f t="shared" si="17"/>
        <v>63454.125000000022</v>
      </c>
      <c r="H49" s="24">
        <f t="shared" si="16"/>
        <v>71490.037500000035</v>
      </c>
      <c r="I49" s="24">
        <f t="shared" si="17"/>
        <v>80329.541250000038</v>
      </c>
      <c r="J49" s="24">
        <f t="shared" si="17"/>
        <v>90052.995375000057</v>
      </c>
    </row>
    <row r="50" spans="1:11" collapsed="1" x14ac:dyDescent="0.2"/>
    <row r="53" spans="1:11" x14ac:dyDescent="0.2">
      <c r="A53" t="s">
        <v>5</v>
      </c>
    </row>
    <row r="56" spans="1:11" x14ac:dyDescent="0.2">
      <c r="A56" t="str">
        <f>A53&amp; " in " &amp;J1</f>
        <v>EBITDA in 2022</v>
      </c>
      <c r="B56" s="25">
        <f>J8</f>
        <v>126153.78250000009</v>
      </c>
    </row>
    <row r="59" spans="1:11" x14ac:dyDescent="0.2">
      <c r="A59" s="19" t="s">
        <v>21</v>
      </c>
      <c r="B59" s="27">
        <v>44107</v>
      </c>
      <c r="C59">
        <v>1</v>
      </c>
      <c r="D59" s="23">
        <f>C59+1</f>
        <v>2</v>
      </c>
      <c r="E59" s="23">
        <f>D59+1</f>
        <v>3</v>
      </c>
      <c r="F59" s="23">
        <f>E59+1</f>
        <v>4</v>
      </c>
      <c r="G59" s="23">
        <f>F59+1</f>
        <v>5</v>
      </c>
      <c r="H59" s="23">
        <f>G59+1</f>
        <v>6</v>
      </c>
      <c r="I59" s="23"/>
      <c r="J59" s="23"/>
      <c r="K59" s="23"/>
    </row>
    <row r="60" spans="1:11" x14ac:dyDescent="0.2">
      <c r="A60" t="s">
        <v>22</v>
      </c>
      <c r="B60" s="26">
        <f>EOMONTH(B59,0)</f>
        <v>44135</v>
      </c>
      <c r="C60" s="26">
        <f t="shared" ref="C60:H60" si="18">EOMONTH($B$59,C59)</f>
        <v>44165</v>
      </c>
      <c r="D60" s="26">
        <f t="shared" si="18"/>
        <v>44196</v>
      </c>
      <c r="E60" s="26">
        <f t="shared" si="18"/>
        <v>44227</v>
      </c>
      <c r="F60" s="26">
        <f t="shared" si="18"/>
        <v>44255</v>
      </c>
      <c r="G60" s="26">
        <f t="shared" si="18"/>
        <v>44286</v>
      </c>
      <c r="H60" s="26">
        <f t="shared" si="18"/>
        <v>44316</v>
      </c>
      <c r="I60" s="26"/>
      <c r="J60" s="26"/>
    </row>
    <row r="61" spans="1:11" x14ac:dyDescent="0.2">
      <c r="A61" t="s">
        <v>23</v>
      </c>
    </row>
    <row r="63" spans="1:11" x14ac:dyDescent="0.2">
      <c r="A63" t="s">
        <v>24</v>
      </c>
      <c r="B63" s="28">
        <f t="shared" ref="B63:H63" si="19">YEARFRAC($B$59, B60)</f>
        <v>7.7777777777777779E-2</v>
      </c>
      <c r="C63" s="28">
        <f t="shared" si="19"/>
        <v>0.15833333333333333</v>
      </c>
      <c r="D63" s="28">
        <f t="shared" si="19"/>
        <v>0.24444444444444444</v>
      </c>
      <c r="E63" s="28">
        <f t="shared" si="19"/>
        <v>0.32777777777777778</v>
      </c>
      <c r="F63" s="28">
        <f t="shared" si="19"/>
        <v>0.40277777777777779</v>
      </c>
      <c r="G63" s="28">
        <f t="shared" si="19"/>
        <v>0.49444444444444446</v>
      </c>
      <c r="H63" s="28">
        <f t="shared" si="19"/>
        <v>0.57499999999999996</v>
      </c>
    </row>
    <row r="64" spans="1:11" x14ac:dyDescent="0.2">
      <c r="A64" t="s">
        <v>25</v>
      </c>
      <c r="B64" s="28"/>
      <c r="C64" s="28"/>
      <c r="D64" s="28"/>
      <c r="E64" s="28"/>
      <c r="F64" s="28"/>
      <c r="G64" s="28"/>
      <c r="H64" s="28"/>
    </row>
    <row r="67" spans="1:8" x14ac:dyDescent="0.2">
      <c r="A67" t="s">
        <v>26</v>
      </c>
      <c r="B67" s="28">
        <f>MIN(B63:H63)</f>
        <v>7.7777777777777779E-2</v>
      </c>
    </row>
    <row r="68" spans="1:8" x14ac:dyDescent="0.2">
      <c r="A68" t="s">
        <v>27</v>
      </c>
      <c r="B68" s="28">
        <f>MAX(B63:H63)</f>
        <v>0.57499999999999996</v>
      </c>
    </row>
    <row r="70" spans="1:8" x14ac:dyDescent="0.2">
      <c r="A70" t="s">
        <v>29</v>
      </c>
      <c r="B70">
        <v>2</v>
      </c>
      <c r="C70">
        <f>SMALL(D13:D51,$B$70)</f>
        <v>4.3999999999999997E-2</v>
      </c>
    </row>
    <row r="71" spans="1:8" x14ac:dyDescent="0.2">
      <c r="A71" t="s">
        <v>28</v>
      </c>
      <c r="B71">
        <v>1</v>
      </c>
      <c r="C71">
        <f>LARGE(E4:E13,$B$71)</f>
        <v>165000</v>
      </c>
      <c r="H71" s="26"/>
    </row>
  </sheetData>
  <conditionalFormatting sqref="D27:J36">
    <cfRule type="cellIs" dxfId="0" priority="1" operator="lessThan">
      <formula>0.06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1:P24"/>
  <sheetViews>
    <sheetView zoomScale="120" zoomScaleNormal="120" workbookViewId="0">
      <selection activeCell="I27" sqref="I27"/>
    </sheetView>
  </sheetViews>
  <sheetFormatPr baseColWidth="10" defaultColWidth="8.83203125" defaultRowHeight="14" x14ac:dyDescent="0.15"/>
  <cols>
    <col min="1" max="1" width="15.5" style="1" customWidth="1"/>
    <col min="2" max="5" width="8.83203125" style="1"/>
    <col min="6" max="6" width="30.1640625" style="1" customWidth="1"/>
    <col min="7" max="16384" width="8.83203125" style="1"/>
  </cols>
  <sheetData>
    <row r="1" spans="1:16" x14ac:dyDescent="0.15">
      <c r="F1" s="3"/>
      <c r="G1" s="3"/>
      <c r="H1" s="3"/>
      <c r="I1" s="4"/>
      <c r="J1" s="4"/>
      <c r="K1" s="5"/>
      <c r="L1" s="5"/>
      <c r="M1" s="5"/>
      <c r="N1" s="5"/>
      <c r="O1" s="5"/>
      <c r="P1" s="5"/>
    </row>
    <row r="2" spans="1:16" x14ac:dyDescent="0.15">
      <c r="A2" s="2" t="s">
        <v>0</v>
      </c>
      <c r="F2" s="2"/>
    </row>
    <row r="3" spans="1:16" x14ac:dyDescent="0.15">
      <c r="A3" s="1" t="s">
        <v>1</v>
      </c>
      <c r="C3" s="1">
        <v>150000</v>
      </c>
      <c r="D3" s="1">
        <v>165000</v>
      </c>
      <c r="F3" s="2"/>
    </row>
    <row r="4" spans="1:16" s="2" customFormat="1" x14ac:dyDescent="0.15">
      <c r="A4" s="2" t="s">
        <v>2</v>
      </c>
      <c r="C4" s="2">
        <v>67500</v>
      </c>
      <c r="D4" s="2">
        <v>74250</v>
      </c>
      <c r="I4" s="10"/>
      <c r="J4" s="10"/>
      <c r="K4" s="11"/>
      <c r="L4" s="11"/>
      <c r="M4" s="11"/>
      <c r="N4" s="11"/>
      <c r="O4" s="11"/>
      <c r="P4" s="11"/>
    </row>
    <row r="5" spans="1:16" x14ac:dyDescent="0.15">
      <c r="A5" s="1" t="s">
        <v>3</v>
      </c>
      <c r="C5" s="1">
        <v>82500</v>
      </c>
      <c r="D5" s="1">
        <v>90750</v>
      </c>
      <c r="I5" s="7"/>
      <c r="J5" s="7"/>
      <c r="K5" s="6"/>
      <c r="L5" s="6"/>
      <c r="M5" s="6"/>
      <c r="N5" s="6"/>
      <c r="O5" s="6"/>
      <c r="P5" s="6"/>
    </row>
    <row r="6" spans="1:16" s="12" customFormat="1" x14ac:dyDescent="0.15">
      <c r="A6" s="12" t="s">
        <v>4</v>
      </c>
      <c r="C6" s="12">
        <v>16500</v>
      </c>
      <c r="D6" s="12">
        <v>18150</v>
      </c>
      <c r="I6" s="13"/>
      <c r="J6" s="13"/>
      <c r="K6" s="13"/>
      <c r="L6" s="13"/>
      <c r="M6" s="13"/>
      <c r="N6" s="13"/>
      <c r="O6" s="13"/>
      <c r="P6" s="13"/>
    </row>
    <row r="7" spans="1:16" x14ac:dyDescent="0.15">
      <c r="A7" s="1" t="s">
        <v>5</v>
      </c>
      <c r="C7" s="1">
        <v>66000</v>
      </c>
      <c r="D7" s="1">
        <v>72600</v>
      </c>
      <c r="I7" s="7"/>
      <c r="J7" s="7"/>
      <c r="K7" s="6"/>
      <c r="L7" s="6"/>
      <c r="M7" s="6"/>
      <c r="N7" s="6"/>
      <c r="O7" s="6"/>
      <c r="P7" s="6"/>
    </row>
    <row r="8" spans="1:16" s="12" customFormat="1" x14ac:dyDescent="0.15">
      <c r="A8" s="12" t="s">
        <v>6</v>
      </c>
      <c r="C8" s="12">
        <v>6600</v>
      </c>
      <c r="D8" s="12">
        <v>7260</v>
      </c>
      <c r="I8" s="13"/>
      <c r="J8" s="13"/>
      <c r="K8" s="13"/>
      <c r="L8" s="13"/>
      <c r="M8" s="13"/>
      <c r="N8" s="13"/>
      <c r="O8" s="13"/>
      <c r="P8" s="13"/>
    </row>
    <row r="9" spans="1:16" x14ac:dyDescent="0.15">
      <c r="A9" s="1" t="s">
        <v>7</v>
      </c>
      <c r="C9" s="1">
        <v>1000</v>
      </c>
      <c r="D9" s="1">
        <v>1000</v>
      </c>
      <c r="I9" s="7"/>
      <c r="J9" s="7"/>
      <c r="K9" s="6"/>
      <c r="L9" s="6"/>
      <c r="M9" s="6"/>
      <c r="N9" s="6"/>
      <c r="O9" s="6"/>
      <c r="P9" s="6"/>
    </row>
    <row r="10" spans="1:16" x14ac:dyDescent="0.15">
      <c r="A10" s="1" t="s">
        <v>8</v>
      </c>
      <c r="C10" s="1">
        <v>58400</v>
      </c>
      <c r="D10" s="1">
        <v>64340</v>
      </c>
      <c r="I10" s="7"/>
      <c r="J10" s="7"/>
      <c r="K10" s="6"/>
      <c r="L10" s="6"/>
      <c r="M10" s="6"/>
      <c r="N10" s="6"/>
      <c r="O10" s="6"/>
      <c r="P10" s="6"/>
    </row>
    <row r="11" spans="1:16" s="12" customFormat="1" x14ac:dyDescent="0.15">
      <c r="A11" s="12" t="s">
        <v>9</v>
      </c>
      <c r="C11" s="12">
        <v>17520</v>
      </c>
      <c r="D11" s="12">
        <v>19302</v>
      </c>
      <c r="I11" s="13"/>
      <c r="J11" s="13"/>
      <c r="K11" s="13"/>
      <c r="L11" s="13"/>
      <c r="M11" s="13"/>
      <c r="N11" s="13"/>
      <c r="O11" s="13"/>
      <c r="P11" s="13"/>
    </row>
    <row r="12" spans="1:16" x14ac:dyDescent="0.15">
      <c r="A12" s="1" t="s">
        <v>10</v>
      </c>
      <c r="C12" s="1">
        <v>40880</v>
      </c>
      <c r="D12" s="1">
        <v>45038</v>
      </c>
      <c r="I12" s="7"/>
      <c r="J12" s="7"/>
      <c r="K12" s="6"/>
      <c r="L12" s="6"/>
      <c r="M12" s="6"/>
      <c r="N12" s="6"/>
      <c r="O12" s="6"/>
      <c r="P12" s="6"/>
    </row>
    <row r="13" spans="1:16" s="14" customFormat="1" ht="15" thickBot="1" x14ac:dyDescent="0.2">
      <c r="I13" s="15"/>
      <c r="J13" s="15"/>
      <c r="K13" s="15"/>
      <c r="L13" s="15"/>
      <c r="M13" s="15"/>
      <c r="N13" s="15"/>
      <c r="O13" s="15"/>
      <c r="P13" s="15"/>
    </row>
    <row r="14" spans="1:16" ht="15" thickTop="1" x14ac:dyDescent="0.15"/>
    <row r="15" spans="1:16" x14ac:dyDescent="0.15">
      <c r="F15" s="2"/>
    </row>
    <row r="16" spans="1:16" x14ac:dyDescent="0.15">
      <c r="J16" s="8"/>
      <c r="K16" s="9"/>
      <c r="L16" s="9"/>
      <c r="M16" s="9"/>
      <c r="N16" s="9"/>
      <c r="O16" s="9"/>
      <c r="P16" s="9"/>
    </row>
    <row r="17" spans="1:16" x14ac:dyDescent="0.15">
      <c r="I17" s="8"/>
      <c r="J17" s="8"/>
      <c r="K17" s="9"/>
      <c r="L17" s="9"/>
      <c r="M17" s="9"/>
      <c r="N17" s="9"/>
      <c r="O17" s="9"/>
      <c r="P17" s="9"/>
    </row>
    <row r="18" spans="1:16" x14ac:dyDescent="0.15">
      <c r="A18" s="2"/>
      <c r="I18" s="6"/>
      <c r="J18" s="6"/>
      <c r="K18" s="7"/>
      <c r="L18" s="7"/>
      <c r="M18" s="7"/>
      <c r="N18" s="7"/>
      <c r="O18" s="7"/>
      <c r="P18" s="7"/>
    </row>
    <row r="19" spans="1:16" x14ac:dyDescent="0.15">
      <c r="I19" s="8"/>
      <c r="J19" s="8"/>
      <c r="K19" s="9"/>
      <c r="L19" s="9"/>
      <c r="M19" s="9"/>
      <c r="N19" s="9"/>
      <c r="O19" s="9"/>
      <c r="P19" s="9"/>
    </row>
    <row r="20" spans="1:16" x14ac:dyDescent="0.15">
      <c r="I20" s="6"/>
      <c r="J20" s="6"/>
      <c r="K20" s="7"/>
      <c r="L20" s="7"/>
      <c r="M20" s="7"/>
      <c r="N20" s="7"/>
      <c r="O20" s="7"/>
      <c r="P20" s="7"/>
    </row>
    <row r="21" spans="1:16" x14ac:dyDescent="0.15">
      <c r="I21" s="8"/>
      <c r="J21" s="8"/>
      <c r="K21" s="9"/>
      <c r="L21" s="9"/>
      <c r="M21" s="9"/>
      <c r="N21" s="9"/>
      <c r="O21" s="9"/>
      <c r="P21" s="9"/>
    </row>
    <row r="24" spans="1:16" x14ac:dyDescent="0.15">
      <c r="K2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Basic Financial Analysis</vt:lpstr>
      <vt:lpstr>Advanced Analysis Forecast</vt:lpstr>
      <vt:lpstr>Research</vt:lpstr>
      <vt:lpstr>Gross_profit</vt:lpstr>
      <vt:lpstr>'Advanced Analysis Forecast'!Print_Area</vt:lpstr>
      <vt:lpstr>'Basic Financial Analysis'!Print_Area</vt:lpstr>
      <vt:lpstr>sensitivity</vt:lpstr>
      <vt:lpstr>sg_a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Microsoft Office User</cp:lastModifiedBy>
  <dcterms:created xsi:type="dcterms:W3CDTF">2018-08-09T17:25:34Z</dcterms:created>
  <dcterms:modified xsi:type="dcterms:W3CDTF">2021-12-21T13:07:49Z</dcterms:modified>
</cp:coreProperties>
</file>