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\\lewis.sms.ed.ac.uk\home\s1921836\Year 5\Thesis and Research Method Notes\Github Excel Sheets\"/>
    </mc:Choice>
  </mc:AlternateContent>
  <xr:revisionPtr revIDLastSave="0" documentId="13_ncr:1_{675F218A-C710-478D-906E-C332468DFA74}" xr6:coauthVersionLast="47" xr6:coauthVersionMax="47" xr10:uidLastSave="{00000000-0000-0000-0000-000000000000}"/>
  <bookViews>
    <workbookView xWindow="-120" yWindow="-120" windowWidth="29040" windowHeight="15840" xr2:uid="{8BA22CDB-DF9C-46DE-821B-EBAE2982121C}"/>
  </bookViews>
  <sheets>
    <sheet name="Method 1" sheetId="1" r:id="rId1"/>
    <sheet name="Method 2 + Choice of Metho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5" i="2" l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D24" i="1" l="1"/>
  <c r="D25" i="1"/>
  <c r="F21" i="2" l="1"/>
  <c r="K32" i="2" s="1"/>
  <c r="D21" i="2"/>
  <c r="J17" i="2" s="1"/>
  <c r="F20" i="2"/>
  <c r="D20" i="2"/>
  <c r="J16" i="2" s="1"/>
  <c r="F19" i="2"/>
  <c r="K30" i="2" s="1"/>
  <c r="D19" i="2"/>
  <c r="F18" i="2"/>
  <c r="D18" i="2"/>
  <c r="J14" i="2" s="1"/>
  <c r="F17" i="2"/>
  <c r="D17" i="2"/>
  <c r="J13" i="2" s="1"/>
  <c r="F16" i="2"/>
  <c r="K27" i="2" s="1"/>
  <c r="D16" i="2"/>
  <c r="F15" i="2"/>
  <c r="D15" i="2"/>
  <c r="J11" i="2" s="1"/>
  <c r="F14" i="2"/>
  <c r="D14" i="2"/>
  <c r="J10" i="2" s="1"/>
  <c r="F13" i="2"/>
  <c r="K24" i="2" s="1"/>
  <c r="D13" i="2"/>
  <c r="F12" i="2"/>
  <c r="D12" i="2"/>
  <c r="J8" i="2" s="1"/>
  <c r="F11" i="2"/>
  <c r="D11" i="2"/>
  <c r="J7" i="2" s="1"/>
  <c r="F10" i="2"/>
  <c r="K21" i="2" s="1"/>
  <c r="D10" i="2"/>
  <c r="F9" i="2"/>
  <c r="D9" i="2"/>
  <c r="G24" i="2" s="1"/>
  <c r="D24" i="2" s="1"/>
  <c r="D8" i="2"/>
  <c r="G23" i="2" s="1"/>
  <c r="D23" i="2" s="1"/>
  <c r="D7" i="2"/>
  <c r="G34" i="1"/>
  <c r="C26" i="1"/>
  <c r="D23" i="1"/>
  <c r="D22" i="1"/>
  <c r="G20" i="1"/>
  <c r="D8" i="1"/>
  <c r="G23" i="1" s="1"/>
  <c r="D9" i="1"/>
  <c r="G24" i="1" s="1"/>
  <c r="D10" i="1"/>
  <c r="G25" i="1" s="1"/>
  <c r="D11" i="1"/>
  <c r="G11" i="1" s="1"/>
  <c r="D12" i="1"/>
  <c r="G12" i="1" s="1"/>
  <c r="D13" i="1"/>
  <c r="G28" i="1" s="1"/>
  <c r="D14" i="1"/>
  <c r="G29" i="1" s="1"/>
  <c r="D15" i="1"/>
  <c r="G30" i="1" s="1"/>
  <c r="D16" i="1"/>
  <c r="G16" i="1" s="1"/>
  <c r="D17" i="1"/>
  <c r="G32" i="1" s="1"/>
  <c r="D18" i="1"/>
  <c r="G18" i="1" s="1"/>
  <c r="D19" i="1"/>
  <c r="G19" i="1" s="1"/>
  <c r="D20" i="1"/>
  <c r="G35" i="1" s="1"/>
  <c r="D21" i="1"/>
  <c r="G21" i="1" s="1"/>
  <c r="D7" i="1"/>
  <c r="G22" i="1" s="1"/>
  <c r="G17" i="1" l="1"/>
  <c r="G33" i="1"/>
  <c r="G31" i="1"/>
  <c r="G27" i="1"/>
  <c r="G15" i="1"/>
  <c r="G14" i="1"/>
  <c r="G13" i="1"/>
  <c r="G26" i="1"/>
  <c r="C27" i="1"/>
  <c r="D26" i="1"/>
  <c r="F22" i="1"/>
  <c r="E22" i="1" s="1"/>
  <c r="G10" i="1"/>
  <c r="G37" i="1"/>
  <c r="G38" i="2"/>
  <c r="D38" i="2" s="1"/>
  <c r="G39" i="2"/>
  <c r="D39" i="2" s="1"/>
  <c r="G19" i="2"/>
  <c r="K15" i="2" s="1"/>
  <c r="K29" i="2"/>
  <c r="G11" i="2"/>
  <c r="K22" i="2"/>
  <c r="G29" i="2"/>
  <c r="D29" i="2" s="1"/>
  <c r="G13" i="2"/>
  <c r="K23" i="2"/>
  <c r="G14" i="2"/>
  <c r="K25" i="2"/>
  <c r="G32" i="2"/>
  <c r="D32" i="2" s="1"/>
  <c r="J20" i="2"/>
  <c r="K20" i="2"/>
  <c r="G10" i="2"/>
  <c r="G35" i="2"/>
  <c r="D35" i="2" s="1"/>
  <c r="G34" i="2"/>
  <c r="D34" i="2" s="1"/>
  <c r="J15" i="2"/>
  <c r="G20" i="2"/>
  <c r="K31" i="2"/>
  <c r="G28" i="2"/>
  <c r="D28" i="2" s="1"/>
  <c r="J9" i="2"/>
  <c r="G26" i="2"/>
  <c r="D26" i="2" s="1"/>
  <c r="G16" i="2"/>
  <c r="K26" i="2"/>
  <c r="G22" i="2"/>
  <c r="D22" i="2" s="1"/>
  <c r="G37" i="2" s="1"/>
  <c r="G31" i="2"/>
  <c r="D31" i="2" s="1"/>
  <c r="J12" i="2"/>
  <c r="G17" i="2"/>
  <c r="K28" i="2"/>
  <c r="G38" i="1"/>
  <c r="G36" i="1"/>
  <c r="G27" i="2"/>
  <c r="D27" i="2" s="1"/>
  <c r="G30" i="2"/>
  <c r="D30" i="2" s="1"/>
  <c r="G33" i="2"/>
  <c r="D33" i="2" s="1"/>
  <c r="G36" i="2"/>
  <c r="D36" i="2" s="1"/>
  <c r="G12" i="2"/>
  <c r="K8" i="2" s="1"/>
  <c r="L8" i="2" s="1"/>
  <c r="G15" i="2"/>
  <c r="G18" i="2"/>
  <c r="K14" i="2" s="1"/>
  <c r="L14" i="2" s="1"/>
  <c r="G21" i="2"/>
  <c r="G25" i="2"/>
  <c r="D25" i="2" s="1"/>
  <c r="F22" i="2" l="1"/>
  <c r="E22" i="2" s="1"/>
  <c r="F23" i="1"/>
  <c r="E23" i="1" s="1"/>
  <c r="C28" i="1"/>
  <c r="D27" i="1"/>
  <c r="L15" i="2"/>
  <c r="F23" i="2"/>
  <c r="E23" i="2" s="1"/>
  <c r="K33" i="2"/>
  <c r="K11" i="2"/>
  <c r="L11" i="2" s="1"/>
  <c r="K9" i="2"/>
  <c r="K16" i="2"/>
  <c r="L16" i="2" s="1"/>
  <c r="K10" i="2"/>
  <c r="L10" i="2" s="1"/>
  <c r="K12" i="2"/>
  <c r="L12" i="2" s="1"/>
  <c r="L9" i="2"/>
  <c r="K17" i="2"/>
  <c r="L17" i="2" s="1"/>
  <c r="D37" i="2"/>
  <c r="K7" i="2"/>
  <c r="L7" i="2" s="1"/>
  <c r="K13" i="2"/>
  <c r="L13" i="2" s="1"/>
  <c r="J25" i="2"/>
  <c r="J45" i="2"/>
  <c r="J50" i="2"/>
  <c r="J35" i="2"/>
  <c r="J30" i="2"/>
  <c r="J40" i="2"/>
  <c r="G39" i="1"/>
  <c r="F24" i="1" l="1"/>
  <c r="E24" i="1" s="1"/>
  <c r="C29" i="1"/>
  <c r="D28" i="1"/>
  <c r="J38" i="2"/>
  <c r="J37" i="2"/>
  <c r="J39" i="2"/>
  <c r="J36" i="2"/>
  <c r="J41" i="2"/>
  <c r="J44" i="2"/>
  <c r="J43" i="2"/>
  <c r="J42" i="2"/>
  <c r="J32" i="2"/>
  <c r="J33" i="2"/>
  <c r="J34" i="2"/>
  <c r="J31" i="2"/>
  <c r="J23" i="2"/>
  <c r="J24" i="2"/>
  <c r="J22" i="2"/>
  <c r="J21" i="2"/>
  <c r="J49" i="2"/>
  <c r="J48" i="2"/>
  <c r="J47" i="2"/>
  <c r="J46" i="2"/>
  <c r="J28" i="2"/>
  <c r="J26" i="2"/>
  <c r="J29" i="2"/>
  <c r="J27" i="2"/>
  <c r="K34" i="2"/>
  <c r="F24" i="2"/>
  <c r="E24" i="2" s="1"/>
  <c r="C30" i="1" l="1"/>
  <c r="D29" i="1"/>
  <c r="F25" i="1"/>
  <c r="E25" i="1" s="1"/>
  <c r="F25" i="2"/>
  <c r="E25" i="2" s="1"/>
  <c r="K35" i="2"/>
  <c r="F26" i="1" l="1"/>
  <c r="E26" i="1" s="1"/>
  <c r="D30" i="1"/>
  <c r="C31" i="1"/>
  <c r="F26" i="2"/>
  <c r="E26" i="2" s="1"/>
  <c r="K36" i="2"/>
  <c r="C32" i="1" l="1"/>
  <c r="D31" i="1"/>
  <c r="F27" i="1"/>
  <c r="E27" i="1" s="1"/>
  <c r="F27" i="2"/>
  <c r="E27" i="2" s="1"/>
  <c r="K37" i="2"/>
  <c r="F28" i="1" l="1"/>
  <c r="E28" i="1" s="1"/>
  <c r="C33" i="1"/>
  <c r="D32" i="1"/>
  <c r="F28" i="2"/>
  <c r="E28" i="2" s="1"/>
  <c r="K38" i="2"/>
  <c r="C34" i="1" l="1"/>
  <c r="D33" i="1"/>
  <c r="F29" i="1"/>
  <c r="E29" i="1" s="1"/>
  <c r="F29" i="2"/>
  <c r="E29" i="2" s="1"/>
  <c r="K39" i="2"/>
  <c r="F30" i="1" l="1"/>
  <c r="E30" i="1" s="1"/>
  <c r="C35" i="1"/>
  <c r="D34" i="1"/>
  <c r="F30" i="2"/>
  <c r="E30" i="2" s="1"/>
  <c r="K40" i="2"/>
  <c r="C36" i="1" l="1"/>
  <c r="D35" i="1"/>
  <c r="F31" i="1"/>
  <c r="E31" i="1" s="1"/>
  <c r="F31" i="2"/>
  <c r="E31" i="2" s="1"/>
  <c r="K41" i="2"/>
  <c r="F32" i="1" l="1"/>
  <c r="E32" i="1" s="1"/>
  <c r="C37" i="1"/>
  <c r="D36" i="1"/>
  <c r="F32" i="2"/>
  <c r="E32" i="2" s="1"/>
  <c r="K42" i="2"/>
  <c r="C38" i="1" l="1"/>
  <c r="D37" i="1"/>
  <c r="F33" i="1"/>
  <c r="E33" i="1" s="1"/>
  <c r="F33" i="2"/>
  <c r="E33" i="2" s="1"/>
  <c r="K43" i="2"/>
  <c r="F34" i="1" l="1"/>
  <c r="E34" i="1" s="1"/>
  <c r="C39" i="1"/>
  <c r="D38" i="1"/>
  <c r="F34" i="2"/>
  <c r="E34" i="2" s="1"/>
  <c r="K44" i="2"/>
  <c r="D39" i="1" l="1"/>
  <c r="F35" i="1"/>
  <c r="E35" i="1" s="1"/>
  <c r="F35" i="2"/>
  <c r="E35" i="2" s="1"/>
  <c r="K45" i="2"/>
  <c r="F36" i="1" l="1"/>
  <c r="E36" i="1" s="1"/>
  <c r="F36" i="2"/>
  <c r="E36" i="2" s="1"/>
  <c r="K46" i="2"/>
  <c r="F37" i="1" l="1"/>
  <c r="E37" i="1" s="1"/>
  <c r="F37" i="2"/>
  <c r="E37" i="2" s="1"/>
  <c r="K47" i="2"/>
  <c r="F38" i="1" l="1"/>
  <c r="E38" i="1" s="1"/>
  <c r="F38" i="2"/>
  <c r="E38" i="2" s="1"/>
  <c r="K48" i="2"/>
  <c r="F39" i="1" l="1"/>
  <c r="E39" i="1" s="1"/>
  <c r="F39" i="2"/>
  <c r="K49" i="2"/>
  <c r="K50" i="2" l="1"/>
  <c r="E3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MCQUAID Thomas</author>
  </authors>
  <commentList>
    <comment ref="B22" authorId="0" shapeId="0" xr:uid="{7D92B65B-4602-4EE9-B844-2CD5ECDC2075}">
      <text>
        <r>
          <rPr>
            <b/>
            <sz val="9"/>
            <color indexed="81"/>
            <rFont val="Tahoma"/>
            <family val="2"/>
          </rPr>
          <t>MCQUAID Thomas:</t>
        </r>
        <r>
          <rPr>
            <sz val="9"/>
            <color indexed="81"/>
            <rFont val="Tahoma"/>
            <family val="2"/>
          </rPr>
          <t xml:space="preserve">
Start of Forecast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MCQUAID Thomas</author>
  </authors>
  <commentList>
    <comment ref="J19" authorId="0" shapeId="0" xr:uid="{E3812639-8F7A-4C75-8196-2742D820401F}">
      <text>
        <r>
          <rPr>
            <b/>
            <sz val="9"/>
            <color indexed="81"/>
            <rFont val="Tahoma"/>
            <family val="2"/>
          </rPr>
          <t>MCQUAID Thomas:</t>
        </r>
        <r>
          <rPr>
            <sz val="9"/>
            <color indexed="81"/>
            <rFont val="Tahoma"/>
            <family val="2"/>
          </rPr>
          <t xml:space="preserve">
NATCOP Scenario 1 using central forecasts for catogires. This comes foromtable TSGB0707 in Transport Statisitce Great Britian 2017 https://assets.publishing.service.gov.uk/media/5a81cf9a40f0b623026994a8/tsgb-2017-print-ready-version.pdf</t>
        </r>
      </text>
    </comment>
    <comment ref="B22" authorId="0" shapeId="0" xr:uid="{D5EC95A5-48D8-4625-9E6B-8E4EA72EBB95}">
      <text>
        <r>
          <rPr>
            <b/>
            <sz val="9"/>
            <color indexed="81"/>
            <rFont val="Tahoma"/>
            <family val="2"/>
          </rPr>
          <t>MCQUAID Thomas:</t>
        </r>
        <r>
          <rPr>
            <sz val="9"/>
            <color indexed="81"/>
            <rFont val="Tahoma"/>
            <family val="2"/>
          </rPr>
          <t xml:space="preserve">
Forecasting Start</t>
        </r>
      </text>
    </comment>
  </commentList>
</comments>
</file>

<file path=xl/sharedStrings.xml><?xml version="1.0" encoding="utf-8"?>
<sst xmlns="http://schemas.openxmlformats.org/spreadsheetml/2006/main" count="24" uniqueCount="16">
  <si>
    <t>Year</t>
  </si>
  <si>
    <t>New Registrations</t>
  </si>
  <si>
    <t>Registrations Subtracted</t>
  </si>
  <si>
    <t>New Registrations/1,000</t>
  </si>
  <si>
    <t>Total Small Vehcs</t>
  </si>
  <si>
    <t>Total Small Vehcs/1000</t>
  </si>
  <si>
    <t>Ratio</t>
  </si>
  <si>
    <t>New Registrations (100,000s)</t>
  </si>
  <si>
    <t>Cars Decomisioned (100,000s)</t>
  </si>
  <si>
    <t>UK Wide Car Data using veh 0105 and veh 0150 (Great Britian rather than UK as UK does not go back far enough)</t>
  </si>
  <si>
    <t>UK Gov Forecast</t>
  </si>
  <si>
    <t>Total Cars (millions)</t>
  </si>
  <si>
    <t>Method 2 Forecast</t>
  </si>
  <si>
    <t xml:space="preserve">Forecasting of method 1 </t>
  </si>
  <si>
    <t>Data for table 4.1</t>
  </si>
  <si>
    <t>Method 1 Forecast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</si>
</sst>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164" fontId="0" fillId="0" borderId="0" xfId="0" applyNumberFormat="1"/>
    <xf numFmtId="0" fontId="0" fillId="0" borderId="1" xfId="0" applyBorder="1"/>
    <xf numFmtId="2" fontId="0" fillId="0" borderId="1" xfId="0" applyNumberFormat="1" applyBorder="1"/>
    <xf numFmtId="1" fontId="0" fillId="0" borderId="1" xfId="0" applyNumberFormat="1" applyBorder="1"/>
    <xf numFmtId="0" fontId="0" fillId="0" borderId="1" xfId="0" applyFill="1" applyBorder="1"/>
    <xf numFmtId="1" fontId="0" fillId="0" borderId="1" xfId="0" applyNumberFormat="1" applyFill="1" applyBorder="1"/>
    <xf numFmtId="0" fontId="0" fillId="2" borderId="1" xfId="0" applyFill="1" applyBorder="1"/>
    <xf numFmtId="1" fontId="0" fillId="2" borderId="1" xfId="0" applyNumberFormat="1" applyFill="1" applyBorder="1"/>
    <xf numFmtId="0" fontId="0" fillId="0" borderId="2" xfId="0" applyBorder="1"/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2" fontId="0" fillId="0" borderId="6" xfId="0" applyNumberFormat="1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193301</xdr:colOff>
      <xdr:row>5</xdr:row>
      <xdr:rowOff>137424</xdr:rowOff>
    </xdr:from>
    <xdr:to>
      <xdr:col>16</xdr:col>
      <xdr:colOff>31374</xdr:colOff>
      <xdr:row>19</xdr:row>
      <xdr:rowOff>61224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A50B4DD-0E2F-4774-AB39-DDE4F77F9E6B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953625" y="1089924"/>
          <a:ext cx="4073896" cy="2590800"/>
        </a:xfrm>
        <a:prstGeom prst="rect">
          <a:avLst/>
        </a:prstGeom>
      </xdr:spPr>
    </xdr:pic>
    <xdr:clientData/>
  </xdr:twoCellAnchor>
  <xdr:twoCellAnchor editAs="oneCell">
    <xdr:from>
      <xdr:col>1</xdr:col>
      <xdr:colOff>450273</xdr:colOff>
      <xdr:row>42</xdr:row>
      <xdr:rowOff>173182</xdr:rowOff>
    </xdr:from>
    <xdr:to>
      <xdr:col>5</xdr:col>
      <xdr:colOff>708218</xdr:colOff>
      <xdr:row>61</xdr:row>
      <xdr:rowOff>109237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976971F-7349-49A3-B936-B25CB7AECC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6409" y="8174182"/>
          <a:ext cx="5384127" cy="3555555"/>
        </a:xfrm>
        <a:prstGeom prst="rect">
          <a:avLst/>
        </a:prstGeom>
      </xdr:spPr>
    </xdr:pic>
    <xdr:clientData/>
  </xdr:twoCellAnchor>
  <xdr:twoCellAnchor editAs="oneCell">
    <xdr:from>
      <xdr:col>5</xdr:col>
      <xdr:colOff>987137</xdr:colOff>
      <xdr:row>42</xdr:row>
      <xdr:rowOff>121227</xdr:rowOff>
    </xdr:from>
    <xdr:to>
      <xdr:col>13</xdr:col>
      <xdr:colOff>113312</xdr:colOff>
      <xdr:row>62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5571BFB-89BC-4130-94F8-F0F56BABA1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19455" y="8122227"/>
          <a:ext cx="5585857" cy="36887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590710</xdr:colOff>
      <xdr:row>22</xdr:row>
      <xdr:rowOff>80042</xdr:rowOff>
    </xdr:from>
    <xdr:to>
      <xdr:col>25</xdr:col>
      <xdr:colOff>305015</xdr:colOff>
      <xdr:row>29</xdr:row>
      <xdr:rowOff>117971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417E1AC-AAA2-433C-A3CE-13433514DF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503889" y="4271042"/>
          <a:ext cx="8626983" cy="1371429"/>
        </a:xfrm>
        <a:prstGeom prst="rect">
          <a:avLst/>
        </a:prstGeom>
      </xdr:spPr>
    </xdr:pic>
    <xdr:clientData/>
  </xdr:twoCellAnchor>
  <xdr:twoCellAnchor>
    <xdr:from>
      <xdr:col>9</xdr:col>
      <xdr:colOff>1524000</xdr:colOff>
      <xdr:row>18</xdr:row>
      <xdr:rowOff>136072</xdr:rowOff>
    </xdr:from>
    <xdr:to>
      <xdr:col>11</xdr:col>
      <xdr:colOff>590710</xdr:colOff>
      <xdr:row>26</xdr:row>
      <xdr:rowOff>3757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46D93E0B-F6F0-4A29-8BF5-9ACEBA403E40}"/>
            </a:ext>
          </a:extLst>
        </xdr:cNvPr>
        <xdr:cNvCxnSpPr>
          <a:stCxn id="2" idx="1"/>
        </xdr:cNvCxnSpPr>
      </xdr:nvCxnSpPr>
      <xdr:spPr>
        <a:xfrm flipH="1" flipV="1">
          <a:off x="11321143" y="3565072"/>
          <a:ext cx="2182746" cy="139168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503465</xdr:colOff>
      <xdr:row>40</xdr:row>
      <xdr:rowOff>136071</xdr:rowOff>
    </xdr:from>
    <xdr:to>
      <xdr:col>5</xdr:col>
      <xdr:colOff>744092</xdr:colOff>
      <xdr:row>59</xdr:row>
      <xdr:rowOff>72126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1B2AEA6E-F89D-4087-91C2-6600BBAD8C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5786" y="7756071"/>
          <a:ext cx="5384127" cy="35555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A0C46-C459-45F0-89A3-E69DC6D0CD51}">
  <dimension ref="B3:G39"/>
  <sheetViews>
    <sheetView tabSelected="1" zoomScale="85" zoomScaleNormal="85" workbookViewId="0">
      <selection activeCell="L30" sqref="L30"/>
    </sheetView>
  </sheetViews>
  <sheetFormatPr defaultRowHeight="15" x14ac:dyDescent="0.25"/>
  <cols>
    <col min="3" max="3" width="24.42578125" customWidth="1"/>
    <col min="4" max="4" width="20.5703125" customWidth="1"/>
    <col min="5" max="5" width="22.85546875" customWidth="1"/>
    <col min="6" max="6" width="18.42578125" customWidth="1"/>
    <col min="7" max="7" width="23.85546875" customWidth="1"/>
  </cols>
  <sheetData>
    <row r="3" spans="2:7" x14ac:dyDescent="0.25">
      <c r="C3" t="s">
        <v>9</v>
      </c>
    </row>
    <row r="4" spans="2:7" ht="15.75" thickBot="1" x14ac:dyDescent="0.3"/>
    <row r="5" spans="2:7" ht="15.75" thickBot="1" x14ac:dyDescent="0.3">
      <c r="C5" s="16" t="s">
        <v>15</v>
      </c>
      <c r="D5" s="17"/>
      <c r="E5" s="17"/>
      <c r="F5" s="17"/>
      <c r="G5" s="18"/>
    </row>
    <row r="6" spans="2:7" x14ac:dyDescent="0.25">
      <c r="B6" s="2" t="s">
        <v>0</v>
      </c>
      <c r="C6" s="9" t="s">
        <v>3</v>
      </c>
      <c r="D6" s="9" t="s">
        <v>1</v>
      </c>
      <c r="E6" s="9" t="s">
        <v>5</v>
      </c>
      <c r="F6" s="9" t="s">
        <v>4</v>
      </c>
      <c r="G6" s="9" t="s">
        <v>2</v>
      </c>
    </row>
    <row r="7" spans="2:7" x14ac:dyDescent="0.25">
      <c r="B7" s="2">
        <v>2008</v>
      </c>
      <c r="C7" s="4">
        <v>2111.998</v>
      </c>
      <c r="D7" s="4">
        <f>1000*C7</f>
        <v>2111998</v>
      </c>
      <c r="E7" s="4"/>
      <c r="F7" s="4"/>
      <c r="G7" s="4"/>
    </row>
    <row r="8" spans="2:7" x14ac:dyDescent="0.25">
      <c r="B8" s="2">
        <v>2009</v>
      </c>
      <c r="C8" s="4">
        <v>1968.252</v>
      </c>
      <c r="D8" s="4">
        <f t="shared" ref="D8:D39" si="0">1000*C8</f>
        <v>1968252</v>
      </c>
      <c r="E8" s="4"/>
      <c r="F8" s="4"/>
      <c r="G8" s="4"/>
    </row>
    <row r="9" spans="2:7" x14ac:dyDescent="0.25">
      <c r="B9" s="2">
        <v>2010</v>
      </c>
      <c r="C9" s="4">
        <v>1996.3240000000001</v>
      </c>
      <c r="D9" s="4">
        <f t="shared" si="0"/>
        <v>1996324</v>
      </c>
      <c r="E9" s="4">
        <v>24730.1</v>
      </c>
      <c r="F9" s="4">
        <f>E9*1000</f>
        <v>24730100</v>
      </c>
      <c r="G9" s="4"/>
    </row>
    <row r="10" spans="2:7" x14ac:dyDescent="0.25">
      <c r="B10" s="2">
        <v>2011</v>
      </c>
      <c r="C10" s="4">
        <v>1907.4110000000001</v>
      </c>
      <c r="D10" s="4">
        <f t="shared" si="0"/>
        <v>1907411</v>
      </c>
      <c r="E10" s="4">
        <v>24762.799999999999</v>
      </c>
      <c r="F10" s="4">
        <f t="shared" ref="F10:F21" si="1">E10*1000</f>
        <v>24762800</v>
      </c>
      <c r="G10" s="4">
        <f>F9+D10-F10</f>
        <v>1874711</v>
      </c>
    </row>
    <row r="11" spans="2:7" x14ac:dyDescent="0.25">
      <c r="B11" s="2">
        <v>2012</v>
      </c>
      <c r="C11" s="4">
        <v>2010.825</v>
      </c>
      <c r="D11" s="4">
        <f t="shared" si="0"/>
        <v>2010825</v>
      </c>
      <c r="E11" s="4">
        <v>24987.599999999999</v>
      </c>
      <c r="F11" s="4">
        <f t="shared" si="1"/>
        <v>24987600</v>
      </c>
      <c r="G11" s="4">
        <f t="shared" ref="G11:G21" si="2">F10+D11-F11</f>
        <v>1786025</v>
      </c>
    </row>
    <row r="12" spans="2:7" x14ac:dyDescent="0.25">
      <c r="B12" s="2">
        <v>2013</v>
      </c>
      <c r="C12" s="4">
        <v>2225.0819999999999</v>
      </c>
      <c r="D12" s="4">
        <f t="shared" si="0"/>
        <v>2225082</v>
      </c>
      <c r="E12" s="4">
        <v>25359.5</v>
      </c>
      <c r="F12" s="4">
        <f t="shared" si="1"/>
        <v>25359500</v>
      </c>
      <c r="G12" s="4">
        <f t="shared" si="2"/>
        <v>1853182</v>
      </c>
    </row>
    <row r="13" spans="2:7" x14ac:dyDescent="0.25">
      <c r="B13" s="2">
        <v>2014</v>
      </c>
      <c r="C13" s="4">
        <v>2438.34</v>
      </c>
      <c r="D13" s="4">
        <f t="shared" si="0"/>
        <v>2438340</v>
      </c>
      <c r="E13" s="4">
        <v>25755.3</v>
      </c>
      <c r="F13" s="4">
        <f t="shared" si="1"/>
        <v>25755300</v>
      </c>
      <c r="G13" s="4">
        <f t="shared" si="2"/>
        <v>2042540</v>
      </c>
    </row>
    <row r="14" spans="2:7" x14ac:dyDescent="0.25">
      <c r="B14" s="2">
        <v>2015</v>
      </c>
      <c r="C14" s="4">
        <v>2602.1460000000002</v>
      </c>
      <c r="D14" s="4">
        <f t="shared" si="0"/>
        <v>2602146</v>
      </c>
      <c r="E14" s="4">
        <v>26350.2</v>
      </c>
      <c r="F14" s="4">
        <f t="shared" si="1"/>
        <v>26350200</v>
      </c>
      <c r="G14" s="4">
        <f t="shared" si="2"/>
        <v>2007246</v>
      </c>
    </row>
    <row r="15" spans="2:7" x14ac:dyDescent="0.25">
      <c r="B15" s="2">
        <v>2016</v>
      </c>
      <c r="C15" s="4">
        <v>2665.2510000000002</v>
      </c>
      <c r="D15" s="4">
        <f t="shared" si="0"/>
        <v>2665251</v>
      </c>
      <c r="E15" s="4">
        <v>26887.9</v>
      </c>
      <c r="F15" s="4">
        <f t="shared" si="1"/>
        <v>26887900</v>
      </c>
      <c r="G15" s="4">
        <f t="shared" si="2"/>
        <v>2127551</v>
      </c>
    </row>
    <row r="16" spans="2:7" x14ac:dyDescent="0.25">
      <c r="B16" s="2">
        <v>2017</v>
      </c>
      <c r="C16" s="4">
        <v>2509.33</v>
      </c>
      <c r="D16" s="4">
        <f t="shared" si="0"/>
        <v>2509330</v>
      </c>
      <c r="E16" s="4">
        <v>27193.5</v>
      </c>
      <c r="F16" s="4">
        <f t="shared" si="1"/>
        <v>27193500</v>
      </c>
      <c r="G16" s="4">
        <f t="shared" si="2"/>
        <v>2203730</v>
      </c>
    </row>
    <row r="17" spans="2:7" x14ac:dyDescent="0.25">
      <c r="B17" s="2">
        <v>2018</v>
      </c>
      <c r="C17" s="4">
        <v>2341.5050000000001</v>
      </c>
      <c r="D17" s="4">
        <f t="shared" si="0"/>
        <v>2341505</v>
      </c>
      <c r="E17" s="4">
        <v>27470.1</v>
      </c>
      <c r="F17" s="4">
        <f t="shared" si="1"/>
        <v>27470100</v>
      </c>
      <c r="G17" s="4">
        <f t="shared" si="2"/>
        <v>2064905</v>
      </c>
    </row>
    <row r="18" spans="2:7" x14ac:dyDescent="0.25">
      <c r="B18" s="2">
        <v>2019</v>
      </c>
      <c r="C18" s="4">
        <v>2295.4090000000001</v>
      </c>
      <c r="D18" s="4">
        <f t="shared" si="0"/>
        <v>2295409</v>
      </c>
      <c r="E18" s="4">
        <v>27778.799999999999</v>
      </c>
      <c r="F18" s="4">
        <f t="shared" si="1"/>
        <v>27778800</v>
      </c>
      <c r="G18" s="4">
        <f t="shared" si="2"/>
        <v>1986709</v>
      </c>
    </row>
    <row r="19" spans="2:7" x14ac:dyDescent="0.25">
      <c r="B19" s="2">
        <v>2020</v>
      </c>
      <c r="C19" s="4">
        <v>1619.9570000000001</v>
      </c>
      <c r="D19" s="4">
        <f t="shared" si="0"/>
        <v>1619957</v>
      </c>
      <c r="E19" s="4">
        <v>27595.4</v>
      </c>
      <c r="F19" s="4">
        <f t="shared" si="1"/>
        <v>27595400</v>
      </c>
      <c r="G19" s="4">
        <f t="shared" si="2"/>
        <v>1803357</v>
      </c>
    </row>
    <row r="20" spans="2:7" x14ac:dyDescent="0.25">
      <c r="B20" s="2">
        <v>2021</v>
      </c>
      <c r="C20" s="4">
        <v>1640.2239999999999</v>
      </c>
      <c r="D20" s="4">
        <f t="shared" si="0"/>
        <v>1640224</v>
      </c>
      <c r="E20" s="4">
        <v>27805.8</v>
      </c>
      <c r="F20" s="4">
        <f t="shared" si="1"/>
        <v>27805800</v>
      </c>
      <c r="G20" s="4">
        <f t="shared" si="2"/>
        <v>1429824</v>
      </c>
    </row>
    <row r="21" spans="2:7" x14ac:dyDescent="0.25">
      <c r="B21" s="2">
        <v>2022</v>
      </c>
      <c r="C21" s="4">
        <v>1613.1410000000001</v>
      </c>
      <c r="D21" s="4">
        <f t="shared" si="0"/>
        <v>1613141</v>
      </c>
      <c r="E21" s="4">
        <v>28029.64</v>
      </c>
      <c r="F21" s="4">
        <f t="shared" si="1"/>
        <v>28029640</v>
      </c>
      <c r="G21" s="4">
        <f t="shared" si="2"/>
        <v>1389301</v>
      </c>
    </row>
    <row r="22" spans="2:7" x14ac:dyDescent="0.25">
      <c r="B22" s="5">
        <v>2023</v>
      </c>
      <c r="C22" s="5">
        <v>2150</v>
      </c>
      <c r="D22" s="5">
        <f t="shared" si="0"/>
        <v>2150000</v>
      </c>
      <c r="E22" s="5">
        <f>F22/1000</f>
        <v>28067.642</v>
      </c>
      <c r="F22" s="5">
        <f>F21+D22-G22</f>
        <v>28067642</v>
      </c>
      <c r="G22" s="5">
        <f>D7</f>
        <v>2111998</v>
      </c>
    </row>
    <row r="23" spans="2:7" x14ac:dyDescent="0.25">
      <c r="B23" s="2">
        <v>2024</v>
      </c>
      <c r="C23" s="2">
        <v>2318</v>
      </c>
      <c r="D23" s="2">
        <f t="shared" si="0"/>
        <v>2318000</v>
      </c>
      <c r="E23" s="5">
        <f t="shared" ref="E23:E39" si="3">F23/1000</f>
        <v>28417.39</v>
      </c>
      <c r="F23" s="5">
        <f t="shared" ref="F23:F39" si="4">F22+D23-G23</f>
        <v>28417390</v>
      </c>
      <c r="G23" s="2">
        <f t="shared" ref="G23:G39" si="5">D8</f>
        <v>1968252</v>
      </c>
    </row>
    <row r="24" spans="2:7" x14ac:dyDescent="0.25">
      <c r="B24" s="2">
        <v>2025</v>
      </c>
      <c r="C24" s="2">
        <v>2329</v>
      </c>
      <c r="D24" s="2">
        <f t="shared" si="0"/>
        <v>2329000</v>
      </c>
      <c r="E24" s="5">
        <f t="shared" si="3"/>
        <v>28750.065999999999</v>
      </c>
      <c r="F24" s="5">
        <f t="shared" si="4"/>
        <v>28750066</v>
      </c>
      <c r="G24" s="2">
        <f t="shared" si="5"/>
        <v>1996324</v>
      </c>
    </row>
    <row r="25" spans="2:7" x14ac:dyDescent="0.25">
      <c r="B25" s="2">
        <v>2026</v>
      </c>
      <c r="C25" s="2">
        <v>2344</v>
      </c>
      <c r="D25" s="2">
        <f t="shared" si="0"/>
        <v>2344000</v>
      </c>
      <c r="E25" s="5">
        <f t="shared" si="3"/>
        <v>29186.654999999999</v>
      </c>
      <c r="F25" s="5">
        <f t="shared" si="4"/>
        <v>29186655</v>
      </c>
      <c r="G25" s="2">
        <f t="shared" si="5"/>
        <v>1907411</v>
      </c>
    </row>
    <row r="26" spans="2:7" x14ac:dyDescent="0.25">
      <c r="B26" s="2">
        <v>2027</v>
      </c>
      <c r="C26" s="2">
        <f t="shared" ref="C26:C29" si="6">C25+20</f>
        <v>2364</v>
      </c>
      <c r="D26" s="2">
        <f t="shared" si="0"/>
        <v>2364000</v>
      </c>
      <c r="E26" s="5">
        <f t="shared" si="3"/>
        <v>29539.83</v>
      </c>
      <c r="F26" s="5">
        <f t="shared" si="4"/>
        <v>29539830</v>
      </c>
      <c r="G26" s="2">
        <f t="shared" si="5"/>
        <v>2010825</v>
      </c>
    </row>
    <row r="27" spans="2:7" x14ac:dyDescent="0.25">
      <c r="B27" s="2">
        <v>2028</v>
      </c>
      <c r="C27" s="2">
        <f t="shared" si="6"/>
        <v>2384</v>
      </c>
      <c r="D27" s="2">
        <f t="shared" si="0"/>
        <v>2384000</v>
      </c>
      <c r="E27" s="5">
        <f t="shared" si="3"/>
        <v>29698.748</v>
      </c>
      <c r="F27" s="5">
        <f t="shared" si="4"/>
        <v>29698748</v>
      </c>
      <c r="G27" s="2">
        <f t="shared" si="5"/>
        <v>2225082</v>
      </c>
    </row>
    <row r="28" spans="2:7" x14ac:dyDescent="0.25">
      <c r="B28" s="2">
        <v>2029</v>
      </c>
      <c r="C28" s="2">
        <f t="shared" si="6"/>
        <v>2404</v>
      </c>
      <c r="D28" s="2">
        <f t="shared" si="0"/>
        <v>2404000</v>
      </c>
      <c r="E28" s="5">
        <f t="shared" si="3"/>
        <v>29664.407999999999</v>
      </c>
      <c r="F28" s="5">
        <f t="shared" si="4"/>
        <v>29664408</v>
      </c>
      <c r="G28" s="2">
        <f t="shared" si="5"/>
        <v>2438340</v>
      </c>
    </row>
    <row r="29" spans="2:7" x14ac:dyDescent="0.25">
      <c r="B29" s="2">
        <v>2030</v>
      </c>
      <c r="C29" s="2">
        <f t="shared" si="6"/>
        <v>2424</v>
      </c>
      <c r="D29" s="2">
        <f t="shared" si="0"/>
        <v>2424000</v>
      </c>
      <c r="E29" s="5">
        <f t="shared" si="3"/>
        <v>29486.261999999999</v>
      </c>
      <c r="F29" s="5">
        <f t="shared" si="4"/>
        <v>29486262</v>
      </c>
      <c r="G29" s="2">
        <f t="shared" si="5"/>
        <v>2602146</v>
      </c>
    </row>
    <row r="30" spans="2:7" x14ac:dyDescent="0.25">
      <c r="B30" s="2">
        <v>2031</v>
      </c>
      <c r="C30" s="2">
        <f>C29+15</f>
        <v>2439</v>
      </c>
      <c r="D30" s="2">
        <f t="shared" si="0"/>
        <v>2439000</v>
      </c>
      <c r="E30" s="5">
        <f t="shared" si="3"/>
        <v>29260.010999999999</v>
      </c>
      <c r="F30" s="5">
        <f t="shared" si="4"/>
        <v>29260011</v>
      </c>
      <c r="G30" s="2">
        <f t="shared" si="5"/>
        <v>2665251</v>
      </c>
    </row>
    <row r="31" spans="2:7" x14ac:dyDescent="0.25">
      <c r="B31" s="2">
        <v>2032</v>
      </c>
      <c r="C31" s="2">
        <f t="shared" ref="C31:C34" si="7">C30+15</f>
        <v>2454</v>
      </c>
      <c r="D31" s="2">
        <f t="shared" si="0"/>
        <v>2454000</v>
      </c>
      <c r="E31" s="5">
        <f t="shared" si="3"/>
        <v>29204.681</v>
      </c>
      <c r="F31" s="5">
        <f t="shared" si="4"/>
        <v>29204681</v>
      </c>
      <c r="G31" s="2">
        <f t="shared" si="5"/>
        <v>2509330</v>
      </c>
    </row>
    <row r="32" spans="2:7" x14ac:dyDescent="0.25">
      <c r="B32" s="2">
        <v>2033</v>
      </c>
      <c r="C32" s="2">
        <f t="shared" si="7"/>
        <v>2469</v>
      </c>
      <c r="D32" s="2">
        <f t="shared" si="0"/>
        <v>2469000</v>
      </c>
      <c r="E32" s="5">
        <f t="shared" si="3"/>
        <v>29332.175999999999</v>
      </c>
      <c r="F32" s="5">
        <f t="shared" si="4"/>
        <v>29332176</v>
      </c>
      <c r="G32" s="2">
        <f t="shared" si="5"/>
        <v>2341505</v>
      </c>
    </row>
    <row r="33" spans="2:7" x14ac:dyDescent="0.25">
      <c r="B33" s="2">
        <v>2034</v>
      </c>
      <c r="C33" s="2">
        <f t="shared" si="7"/>
        <v>2484</v>
      </c>
      <c r="D33" s="2">
        <f t="shared" si="0"/>
        <v>2484000</v>
      </c>
      <c r="E33" s="5">
        <f t="shared" si="3"/>
        <v>29520.767</v>
      </c>
      <c r="F33" s="5">
        <f t="shared" si="4"/>
        <v>29520767</v>
      </c>
      <c r="G33" s="2">
        <f t="shared" si="5"/>
        <v>2295409</v>
      </c>
    </row>
    <row r="34" spans="2:7" x14ac:dyDescent="0.25">
      <c r="B34" s="2">
        <v>2035</v>
      </c>
      <c r="C34" s="2">
        <f t="shared" si="7"/>
        <v>2499</v>
      </c>
      <c r="D34" s="2">
        <f t="shared" si="0"/>
        <v>2499000</v>
      </c>
      <c r="E34" s="5">
        <f t="shared" si="3"/>
        <v>30399.81</v>
      </c>
      <c r="F34" s="5">
        <f t="shared" si="4"/>
        <v>30399810</v>
      </c>
      <c r="G34" s="2">
        <f t="shared" si="5"/>
        <v>1619957</v>
      </c>
    </row>
    <row r="35" spans="2:7" x14ac:dyDescent="0.25">
      <c r="B35" s="2">
        <v>2036</v>
      </c>
      <c r="C35" s="2">
        <f>C34+10</f>
        <v>2509</v>
      </c>
      <c r="D35" s="2">
        <f t="shared" si="0"/>
        <v>2509000</v>
      </c>
      <c r="E35" s="5">
        <f t="shared" si="3"/>
        <v>31268.585999999999</v>
      </c>
      <c r="F35" s="5">
        <f t="shared" si="4"/>
        <v>31268586</v>
      </c>
      <c r="G35" s="2">
        <f t="shared" si="5"/>
        <v>1640224</v>
      </c>
    </row>
    <row r="36" spans="2:7" x14ac:dyDescent="0.25">
      <c r="B36" s="2">
        <v>2037</v>
      </c>
      <c r="C36" s="2">
        <f t="shared" ref="C36:C39" si="8">C35+10</f>
        <v>2519</v>
      </c>
      <c r="D36" s="2">
        <f t="shared" si="0"/>
        <v>2519000</v>
      </c>
      <c r="E36" s="5">
        <f t="shared" si="3"/>
        <v>32174.445</v>
      </c>
      <c r="F36" s="5">
        <f t="shared" si="4"/>
        <v>32174445</v>
      </c>
      <c r="G36" s="2">
        <f t="shared" si="5"/>
        <v>1613141</v>
      </c>
    </row>
    <row r="37" spans="2:7" x14ac:dyDescent="0.25">
      <c r="B37" s="2">
        <v>2038</v>
      </c>
      <c r="C37" s="2">
        <f t="shared" si="8"/>
        <v>2529</v>
      </c>
      <c r="D37" s="2">
        <f t="shared" si="0"/>
        <v>2529000</v>
      </c>
      <c r="E37" s="5">
        <f t="shared" si="3"/>
        <v>32553.445</v>
      </c>
      <c r="F37" s="5">
        <f t="shared" si="4"/>
        <v>32553445</v>
      </c>
      <c r="G37" s="2">
        <f t="shared" si="5"/>
        <v>2150000</v>
      </c>
    </row>
    <row r="38" spans="2:7" x14ac:dyDescent="0.25">
      <c r="B38" s="2">
        <v>2039</v>
      </c>
      <c r="C38" s="2">
        <f t="shared" si="8"/>
        <v>2539</v>
      </c>
      <c r="D38" s="2">
        <f t="shared" si="0"/>
        <v>2539000</v>
      </c>
      <c r="E38" s="5">
        <f t="shared" si="3"/>
        <v>32774.445</v>
      </c>
      <c r="F38" s="5">
        <f t="shared" si="4"/>
        <v>32774445</v>
      </c>
      <c r="G38" s="2">
        <f t="shared" si="5"/>
        <v>2318000</v>
      </c>
    </row>
    <row r="39" spans="2:7" x14ac:dyDescent="0.25">
      <c r="B39" s="2">
        <v>2040</v>
      </c>
      <c r="C39" s="2">
        <f t="shared" si="8"/>
        <v>2549</v>
      </c>
      <c r="D39" s="2">
        <f t="shared" si="0"/>
        <v>2549000</v>
      </c>
      <c r="E39" s="5">
        <f t="shared" si="3"/>
        <v>32994.445</v>
      </c>
      <c r="F39" s="5">
        <f t="shared" si="4"/>
        <v>32994445</v>
      </c>
      <c r="G39" s="2">
        <f t="shared" si="5"/>
        <v>2329000</v>
      </c>
    </row>
  </sheetData>
  <mergeCells count="1">
    <mergeCell ref="C5:G5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0700A-6723-4587-8694-20FDA2F9713D}">
  <dimension ref="B3:N50"/>
  <sheetViews>
    <sheetView topLeftCell="A4" zoomScale="70" zoomScaleNormal="70" workbookViewId="0">
      <selection activeCell="R15" sqref="R15"/>
    </sheetView>
  </sheetViews>
  <sheetFormatPr defaultRowHeight="15" x14ac:dyDescent="0.25"/>
  <cols>
    <col min="3" max="3" width="24.42578125" customWidth="1"/>
    <col min="4" max="4" width="20.5703125" customWidth="1"/>
    <col min="5" max="5" width="22.85546875" customWidth="1"/>
    <col min="6" max="6" width="18.42578125" customWidth="1"/>
    <col min="7" max="7" width="23.85546875" customWidth="1"/>
    <col min="10" max="10" width="27.5703125" customWidth="1"/>
    <col min="11" max="11" width="19.140625" customWidth="1"/>
    <col min="14" max="14" width="14.28515625" customWidth="1"/>
  </cols>
  <sheetData>
    <row r="3" spans="2:14" x14ac:dyDescent="0.25">
      <c r="B3" t="s">
        <v>9</v>
      </c>
    </row>
    <row r="4" spans="2:14" ht="15.75" thickBot="1" x14ac:dyDescent="0.3"/>
    <row r="5" spans="2:14" ht="15.75" thickBot="1" x14ac:dyDescent="0.3">
      <c r="B5" s="10" t="s">
        <v>13</v>
      </c>
      <c r="C5" s="11"/>
      <c r="D5" s="11"/>
      <c r="E5" s="11"/>
      <c r="F5" s="11"/>
      <c r="G5" s="12"/>
      <c r="J5" s="16" t="s">
        <v>14</v>
      </c>
      <c r="K5" s="17"/>
      <c r="L5" s="18"/>
    </row>
    <row r="6" spans="2:14" x14ac:dyDescent="0.25">
      <c r="B6" s="9" t="s">
        <v>0</v>
      </c>
      <c r="C6" s="9" t="s">
        <v>3</v>
      </c>
      <c r="D6" s="9" t="s">
        <v>1</v>
      </c>
      <c r="E6" s="9" t="s">
        <v>5</v>
      </c>
      <c r="F6" s="9" t="s">
        <v>4</v>
      </c>
      <c r="G6" s="9" t="s">
        <v>2</v>
      </c>
      <c r="I6" s="2" t="s">
        <v>0</v>
      </c>
      <c r="J6" s="9" t="s">
        <v>7</v>
      </c>
      <c r="K6" s="9" t="s">
        <v>8</v>
      </c>
      <c r="L6" s="9" t="s">
        <v>6</v>
      </c>
    </row>
    <row r="7" spans="2:14" x14ac:dyDescent="0.25">
      <c r="B7" s="2">
        <v>2008</v>
      </c>
      <c r="C7" s="4">
        <v>2111.998</v>
      </c>
      <c r="D7" s="4">
        <f t="shared" ref="D7:D21" si="0">1000*C7</f>
        <v>2111998</v>
      </c>
      <c r="E7" s="4"/>
      <c r="F7" s="4"/>
      <c r="G7" s="4"/>
      <c r="I7" s="2">
        <v>2012</v>
      </c>
      <c r="J7" s="3">
        <f t="shared" ref="J7:J17" si="1">D11/10000</f>
        <v>201.08250000000001</v>
      </c>
      <c r="K7" s="3">
        <f t="shared" ref="K7:K17" si="2">G11/10000</f>
        <v>178.60249999999999</v>
      </c>
      <c r="L7" s="3">
        <f>J7/K7</f>
        <v>1.1258660992987222</v>
      </c>
      <c r="N7" s="1"/>
    </row>
    <row r="8" spans="2:14" x14ac:dyDescent="0.25">
      <c r="B8" s="2">
        <v>2009</v>
      </c>
      <c r="C8" s="4">
        <v>1968.252</v>
      </c>
      <c r="D8" s="4">
        <f t="shared" si="0"/>
        <v>1968252</v>
      </c>
      <c r="E8" s="4"/>
      <c r="F8" s="4"/>
      <c r="G8" s="4"/>
      <c r="I8" s="2">
        <v>2013</v>
      </c>
      <c r="J8" s="3">
        <f t="shared" si="1"/>
        <v>222.50819999999999</v>
      </c>
      <c r="K8" s="3">
        <f t="shared" si="2"/>
        <v>185.31819999999999</v>
      </c>
      <c r="L8" s="3">
        <f t="shared" ref="L8:L17" si="3">J8/K8</f>
        <v>1.2006818542377382</v>
      </c>
    </row>
    <row r="9" spans="2:14" x14ac:dyDescent="0.25">
      <c r="B9" s="2">
        <v>2010</v>
      </c>
      <c r="C9" s="4">
        <v>1996.3240000000001</v>
      </c>
      <c r="D9" s="4">
        <f t="shared" si="0"/>
        <v>1996324</v>
      </c>
      <c r="E9" s="4">
        <v>24730.1</v>
      </c>
      <c r="F9" s="4">
        <f>E9*1000</f>
        <v>24730100</v>
      </c>
      <c r="G9" s="4"/>
      <c r="I9" s="2">
        <v>2014</v>
      </c>
      <c r="J9" s="3">
        <f t="shared" si="1"/>
        <v>243.834</v>
      </c>
      <c r="K9" s="3">
        <f t="shared" si="2"/>
        <v>204.25399999999999</v>
      </c>
      <c r="L9" s="3">
        <f t="shared" si="3"/>
        <v>1.1937783348184123</v>
      </c>
    </row>
    <row r="10" spans="2:14" x14ac:dyDescent="0.25">
      <c r="B10" s="2">
        <v>2011</v>
      </c>
      <c r="C10" s="4">
        <v>1907.4110000000001</v>
      </c>
      <c r="D10" s="4">
        <f t="shared" si="0"/>
        <v>1907411</v>
      </c>
      <c r="E10" s="4">
        <v>24762.799999999999</v>
      </c>
      <c r="F10" s="4">
        <f t="shared" ref="F10:F21" si="4">E10*1000</f>
        <v>24762800</v>
      </c>
      <c r="G10" s="4">
        <f>F9+D10-F10</f>
        <v>1874711</v>
      </c>
      <c r="I10" s="2">
        <v>2015</v>
      </c>
      <c r="J10" s="3">
        <f t="shared" si="1"/>
        <v>260.21460000000002</v>
      </c>
      <c r="K10" s="3">
        <f t="shared" si="2"/>
        <v>200.72460000000001</v>
      </c>
      <c r="L10" s="3">
        <f t="shared" si="3"/>
        <v>1.2963762289226135</v>
      </c>
    </row>
    <row r="11" spans="2:14" x14ac:dyDescent="0.25">
      <c r="B11" s="2">
        <v>2012</v>
      </c>
      <c r="C11" s="4">
        <v>2010.825</v>
      </c>
      <c r="D11" s="4">
        <f t="shared" si="0"/>
        <v>2010825</v>
      </c>
      <c r="E11" s="4">
        <v>24987.599999999999</v>
      </c>
      <c r="F11" s="4">
        <f t="shared" si="4"/>
        <v>24987600</v>
      </c>
      <c r="G11" s="4">
        <f t="shared" ref="G11:G21" si="5">F10+D11-F11</f>
        <v>1786025</v>
      </c>
      <c r="I11" s="2">
        <v>2016</v>
      </c>
      <c r="J11" s="3">
        <f t="shared" si="1"/>
        <v>266.52510000000001</v>
      </c>
      <c r="K11" s="3">
        <f t="shared" si="2"/>
        <v>212.7551</v>
      </c>
      <c r="L11" s="3">
        <f t="shared" si="3"/>
        <v>1.2527318969086993</v>
      </c>
    </row>
    <row r="12" spans="2:14" x14ac:dyDescent="0.25">
      <c r="B12" s="2">
        <v>2013</v>
      </c>
      <c r="C12" s="4">
        <v>2225.0819999999999</v>
      </c>
      <c r="D12" s="4">
        <f t="shared" si="0"/>
        <v>2225082</v>
      </c>
      <c r="E12" s="4">
        <v>25359.5</v>
      </c>
      <c r="F12" s="4">
        <f t="shared" si="4"/>
        <v>25359500</v>
      </c>
      <c r="G12" s="4">
        <f t="shared" si="5"/>
        <v>1853182</v>
      </c>
      <c r="I12" s="2">
        <v>2017</v>
      </c>
      <c r="J12" s="3">
        <f t="shared" si="1"/>
        <v>250.93299999999999</v>
      </c>
      <c r="K12" s="3">
        <f t="shared" si="2"/>
        <v>220.37299999999999</v>
      </c>
      <c r="L12" s="3">
        <f t="shared" si="3"/>
        <v>1.1386739754870152</v>
      </c>
    </row>
    <row r="13" spans="2:14" x14ac:dyDescent="0.25">
      <c r="B13" s="2">
        <v>2014</v>
      </c>
      <c r="C13" s="4">
        <v>2438.34</v>
      </c>
      <c r="D13" s="4">
        <f t="shared" si="0"/>
        <v>2438340</v>
      </c>
      <c r="E13" s="4">
        <v>25755.3</v>
      </c>
      <c r="F13" s="4">
        <f t="shared" si="4"/>
        <v>25755300</v>
      </c>
      <c r="G13" s="4">
        <f t="shared" si="5"/>
        <v>2042540</v>
      </c>
      <c r="I13" s="2">
        <v>2018</v>
      </c>
      <c r="J13" s="3">
        <f t="shared" si="1"/>
        <v>231.15049999999999</v>
      </c>
      <c r="K13" s="3">
        <f t="shared" si="2"/>
        <v>203.4905</v>
      </c>
      <c r="L13" s="3">
        <f t="shared" si="3"/>
        <v>1.1359277214415415</v>
      </c>
    </row>
    <row r="14" spans="2:14" x14ac:dyDescent="0.25">
      <c r="B14" s="2">
        <v>2015</v>
      </c>
      <c r="C14" s="4">
        <v>2602.1460000000002</v>
      </c>
      <c r="D14" s="4">
        <f t="shared" si="0"/>
        <v>2602146</v>
      </c>
      <c r="E14" s="4">
        <v>26350.2</v>
      </c>
      <c r="F14" s="4">
        <f t="shared" si="4"/>
        <v>26350200</v>
      </c>
      <c r="G14" s="4">
        <f t="shared" si="5"/>
        <v>2007246</v>
      </c>
      <c r="I14" s="2">
        <v>2019</v>
      </c>
      <c r="J14" s="3">
        <f t="shared" si="1"/>
        <v>229.54089999999999</v>
      </c>
      <c r="K14" s="3">
        <f t="shared" si="2"/>
        <v>198.67089999999999</v>
      </c>
      <c r="L14" s="3">
        <f t="shared" si="3"/>
        <v>1.1553825950353072</v>
      </c>
    </row>
    <row r="15" spans="2:14" x14ac:dyDescent="0.25">
      <c r="B15" s="2">
        <v>2016</v>
      </c>
      <c r="C15" s="4">
        <v>2665.2510000000002</v>
      </c>
      <c r="D15" s="4">
        <f t="shared" si="0"/>
        <v>2665251</v>
      </c>
      <c r="E15" s="4">
        <v>26887.9</v>
      </c>
      <c r="F15" s="4">
        <f t="shared" si="4"/>
        <v>26887900</v>
      </c>
      <c r="G15" s="4">
        <f t="shared" si="5"/>
        <v>2127551</v>
      </c>
      <c r="I15" s="2">
        <v>2020</v>
      </c>
      <c r="J15" s="3">
        <f t="shared" si="1"/>
        <v>161.9957</v>
      </c>
      <c r="K15" s="3">
        <f t="shared" si="2"/>
        <v>180.3357</v>
      </c>
      <c r="L15" s="3">
        <f t="shared" si="3"/>
        <v>0.89830078015611992</v>
      </c>
    </row>
    <row r="16" spans="2:14" x14ac:dyDescent="0.25">
      <c r="B16" s="2">
        <v>2017</v>
      </c>
      <c r="C16" s="4">
        <v>2509.33</v>
      </c>
      <c r="D16" s="4">
        <f t="shared" si="0"/>
        <v>2509330</v>
      </c>
      <c r="E16" s="4">
        <v>27193.5</v>
      </c>
      <c r="F16" s="4">
        <f t="shared" si="4"/>
        <v>27193500</v>
      </c>
      <c r="G16" s="4">
        <f t="shared" si="5"/>
        <v>2203730</v>
      </c>
      <c r="I16" s="2">
        <v>2021</v>
      </c>
      <c r="J16" s="3">
        <f t="shared" si="1"/>
        <v>164.0224</v>
      </c>
      <c r="K16" s="3">
        <f t="shared" si="2"/>
        <v>142.98240000000001</v>
      </c>
      <c r="L16" s="3">
        <f t="shared" si="3"/>
        <v>1.1471509780224698</v>
      </c>
    </row>
    <row r="17" spans="2:13" ht="15.75" thickBot="1" x14ac:dyDescent="0.3">
      <c r="B17" s="5">
        <v>2018</v>
      </c>
      <c r="C17" s="6">
        <v>2311.5050000000001</v>
      </c>
      <c r="D17" s="6">
        <f t="shared" si="0"/>
        <v>2311505</v>
      </c>
      <c r="E17" s="6">
        <v>27470.1</v>
      </c>
      <c r="F17" s="6">
        <f t="shared" si="4"/>
        <v>27470100</v>
      </c>
      <c r="G17" s="6">
        <f t="shared" si="5"/>
        <v>2034905</v>
      </c>
      <c r="I17" s="2">
        <v>2022</v>
      </c>
      <c r="J17" s="13">
        <f t="shared" si="1"/>
        <v>161.3141</v>
      </c>
      <c r="K17" s="13">
        <f t="shared" si="2"/>
        <v>138.93010000000001</v>
      </c>
      <c r="L17" s="3">
        <f t="shared" si="3"/>
        <v>1.1611169933657284</v>
      </c>
      <c r="M17" s="1"/>
    </row>
    <row r="18" spans="2:13" ht="15.75" thickBot="1" x14ac:dyDescent="0.3">
      <c r="B18" s="2">
        <v>2019</v>
      </c>
      <c r="C18" s="4">
        <v>2295.4090000000001</v>
      </c>
      <c r="D18" s="4">
        <f t="shared" si="0"/>
        <v>2295409</v>
      </c>
      <c r="E18" s="4">
        <v>27778.799999999999</v>
      </c>
      <c r="F18" s="4">
        <f t="shared" si="4"/>
        <v>27778800</v>
      </c>
      <c r="G18" s="4">
        <f t="shared" si="5"/>
        <v>1986709</v>
      </c>
      <c r="J18" s="14" t="s">
        <v>11</v>
      </c>
      <c r="K18" s="15"/>
    </row>
    <row r="19" spans="2:13" x14ac:dyDescent="0.25">
      <c r="B19" s="2">
        <v>2020</v>
      </c>
      <c r="C19" s="4">
        <v>1619.9570000000001</v>
      </c>
      <c r="D19" s="4">
        <f t="shared" si="0"/>
        <v>1619957</v>
      </c>
      <c r="E19" s="4">
        <v>27595.4</v>
      </c>
      <c r="F19" s="4">
        <f t="shared" si="4"/>
        <v>27595400</v>
      </c>
      <c r="G19" s="4">
        <f t="shared" si="5"/>
        <v>1803357</v>
      </c>
      <c r="J19" s="9" t="s">
        <v>10</v>
      </c>
      <c r="K19" s="9" t="s">
        <v>12</v>
      </c>
    </row>
    <row r="20" spans="2:13" x14ac:dyDescent="0.25">
      <c r="B20" s="2">
        <v>2021</v>
      </c>
      <c r="C20" s="4">
        <v>1640.2239999999999</v>
      </c>
      <c r="D20" s="4">
        <f t="shared" si="0"/>
        <v>1640224</v>
      </c>
      <c r="E20" s="4">
        <v>27805.8</v>
      </c>
      <c r="F20" s="4">
        <f t="shared" si="4"/>
        <v>27805800</v>
      </c>
      <c r="G20" s="4">
        <f t="shared" si="5"/>
        <v>1429824</v>
      </c>
      <c r="I20" s="2">
        <v>2010</v>
      </c>
      <c r="J20" s="3">
        <f>F9/1000000</f>
        <v>24.7301</v>
      </c>
      <c r="K20" s="3">
        <f>F9/1000000</f>
        <v>24.7301</v>
      </c>
    </row>
    <row r="21" spans="2:13" x14ac:dyDescent="0.25">
      <c r="B21" s="2">
        <v>2022</v>
      </c>
      <c r="C21" s="4">
        <v>1613.1410000000001</v>
      </c>
      <c r="D21" s="4">
        <f t="shared" si="0"/>
        <v>1613141</v>
      </c>
      <c r="E21" s="4">
        <v>28029.64</v>
      </c>
      <c r="F21" s="4">
        <f t="shared" si="4"/>
        <v>28029640</v>
      </c>
      <c r="G21" s="4">
        <f t="shared" si="5"/>
        <v>1389301</v>
      </c>
      <c r="I21" s="2">
        <v>2011</v>
      </c>
      <c r="J21" s="3">
        <f>((J25-J20)*0.2)+J20</f>
        <v>25.026861199999999</v>
      </c>
      <c r="K21" s="3">
        <f t="shared" ref="K21:K50" si="6">F10/1000000</f>
        <v>24.762799999999999</v>
      </c>
    </row>
    <row r="22" spans="2:13" x14ac:dyDescent="0.25">
      <c r="B22" s="7">
        <v>2023</v>
      </c>
      <c r="C22" s="8">
        <v>2100</v>
      </c>
      <c r="D22" s="8">
        <f>G22*1.148</f>
        <v>2424573.7039999999</v>
      </c>
      <c r="E22" s="8">
        <f>F22/1000</f>
        <v>28342.215703999998</v>
      </c>
      <c r="F22" s="8">
        <f>F21+D22-G22</f>
        <v>28342215.704</v>
      </c>
      <c r="G22" s="8">
        <f>D7</f>
        <v>2111998</v>
      </c>
      <c r="I22" s="2">
        <v>2012</v>
      </c>
      <c r="J22" s="3">
        <f>((J25-J20)*0.4)+J20</f>
        <v>25.323622400000001</v>
      </c>
      <c r="K22" s="3">
        <f t="shared" si="6"/>
        <v>24.9876</v>
      </c>
    </row>
    <row r="23" spans="2:13" x14ac:dyDescent="0.25">
      <c r="B23" s="2">
        <v>2024</v>
      </c>
      <c r="C23" s="4">
        <v>2200</v>
      </c>
      <c r="D23" s="6">
        <f t="shared" ref="D23:D39" si="7">G23*1.148</f>
        <v>2259553.2959999996</v>
      </c>
      <c r="E23" s="6">
        <f t="shared" ref="E23:E39" si="8">F23/1000</f>
        <v>28633.517</v>
      </c>
      <c r="F23" s="6">
        <f t="shared" ref="F23:F39" si="9">F22+D23-G23</f>
        <v>28633517</v>
      </c>
      <c r="G23" s="4">
        <f t="shared" ref="G23:G39" si="10">D8</f>
        <v>1968252</v>
      </c>
      <c r="I23" s="2">
        <v>2013</v>
      </c>
      <c r="J23" s="3">
        <f>((J25-J20)*0.6)+J20</f>
        <v>25.6203836</v>
      </c>
      <c r="K23" s="3">
        <f t="shared" si="6"/>
        <v>25.359500000000001</v>
      </c>
    </row>
    <row r="24" spans="2:13" x14ac:dyDescent="0.25">
      <c r="B24" s="2">
        <v>2025</v>
      </c>
      <c r="C24" s="4">
        <v>2250</v>
      </c>
      <c r="D24" s="6">
        <f t="shared" si="7"/>
        <v>2291779.952</v>
      </c>
      <c r="E24" s="6">
        <f t="shared" si="8"/>
        <v>28928.972952</v>
      </c>
      <c r="F24" s="6">
        <f t="shared" si="9"/>
        <v>28928972.952</v>
      </c>
      <c r="G24" s="4">
        <f t="shared" si="10"/>
        <v>1996324</v>
      </c>
      <c r="I24" s="2">
        <v>2014</v>
      </c>
      <c r="J24" s="3">
        <f>((J25-J20)*0.8)+J20</f>
        <v>25.917144800000003</v>
      </c>
      <c r="K24" s="3">
        <f t="shared" si="6"/>
        <v>25.755299999999998</v>
      </c>
    </row>
    <row r="25" spans="2:13" x14ac:dyDescent="0.25">
      <c r="B25" s="2">
        <v>2026</v>
      </c>
      <c r="C25" s="4">
        <f>C24+20</f>
        <v>2270</v>
      </c>
      <c r="D25" s="6">
        <f t="shared" si="7"/>
        <v>2189707.8279999997</v>
      </c>
      <c r="E25" s="6">
        <f t="shared" si="8"/>
        <v>29211.269780000002</v>
      </c>
      <c r="F25" s="6">
        <f t="shared" si="9"/>
        <v>29211269.780000001</v>
      </c>
      <c r="G25" s="4">
        <f t="shared" si="10"/>
        <v>1907411</v>
      </c>
      <c r="I25" s="2">
        <v>2015</v>
      </c>
      <c r="J25" s="3">
        <f>1.06*J20</f>
        <v>26.213906000000001</v>
      </c>
      <c r="K25" s="3">
        <f t="shared" si="6"/>
        <v>26.350200000000001</v>
      </c>
    </row>
    <row r="26" spans="2:13" x14ac:dyDescent="0.25">
      <c r="B26" s="2">
        <v>2027</v>
      </c>
      <c r="C26" s="4">
        <f t="shared" ref="C26:C39" si="11">C25+20</f>
        <v>2290</v>
      </c>
      <c r="D26" s="6">
        <f t="shared" si="7"/>
        <v>2308427.0999999996</v>
      </c>
      <c r="E26" s="6">
        <f t="shared" si="8"/>
        <v>29508.871880000002</v>
      </c>
      <c r="F26" s="6">
        <f t="shared" si="9"/>
        <v>29508871.880000003</v>
      </c>
      <c r="G26" s="4">
        <f t="shared" si="10"/>
        <v>2010825</v>
      </c>
      <c r="I26" s="2">
        <v>2016</v>
      </c>
      <c r="J26" s="3">
        <f>((J30-J25)*0.2)+J25</f>
        <v>26.6590478</v>
      </c>
      <c r="K26" s="3">
        <f t="shared" si="6"/>
        <v>26.887899999999998</v>
      </c>
    </row>
    <row r="27" spans="2:13" x14ac:dyDescent="0.25">
      <c r="B27" s="2">
        <v>2028</v>
      </c>
      <c r="C27" s="4">
        <f t="shared" si="11"/>
        <v>2310</v>
      </c>
      <c r="D27" s="6">
        <f t="shared" si="7"/>
        <v>2554394.1359999999</v>
      </c>
      <c r="E27" s="6">
        <f t="shared" si="8"/>
        <v>29838.184016000003</v>
      </c>
      <c r="F27" s="6">
        <f t="shared" si="9"/>
        <v>29838184.016000003</v>
      </c>
      <c r="G27" s="4">
        <f t="shared" si="10"/>
        <v>2225082</v>
      </c>
      <c r="I27" s="2">
        <v>2017</v>
      </c>
      <c r="J27" s="3">
        <f>((J30-J25)*0.4)+J25</f>
        <v>27.104189599999998</v>
      </c>
      <c r="K27" s="3">
        <f t="shared" si="6"/>
        <v>27.1935</v>
      </c>
    </row>
    <row r="28" spans="2:13" x14ac:dyDescent="0.25">
      <c r="B28" s="2">
        <v>2029</v>
      </c>
      <c r="C28" s="4">
        <f t="shared" si="11"/>
        <v>2330</v>
      </c>
      <c r="D28" s="6">
        <f t="shared" si="7"/>
        <v>2799214.32</v>
      </c>
      <c r="E28" s="6">
        <f t="shared" si="8"/>
        <v>30199.058336000002</v>
      </c>
      <c r="F28" s="6">
        <f t="shared" si="9"/>
        <v>30199058.336000003</v>
      </c>
      <c r="G28" s="4">
        <f t="shared" si="10"/>
        <v>2438340</v>
      </c>
      <c r="I28" s="2">
        <v>2018</v>
      </c>
      <c r="J28" s="3">
        <f>((J30-J25)*0.6)+J25</f>
        <v>27.5493314</v>
      </c>
      <c r="K28" s="3">
        <f t="shared" si="6"/>
        <v>27.470099999999999</v>
      </c>
    </row>
    <row r="29" spans="2:13" x14ac:dyDescent="0.25">
      <c r="B29" s="2">
        <v>2030</v>
      </c>
      <c r="C29" s="4">
        <f t="shared" si="11"/>
        <v>2350</v>
      </c>
      <c r="D29" s="6">
        <f t="shared" si="7"/>
        <v>2987263.6079999995</v>
      </c>
      <c r="E29" s="6">
        <f t="shared" si="8"/>
        <v>30584.175944000002</v>
      </c>
      <c r="F29" s="6">
        <f t="shared" si="9"/>
        <v>30584175.944000002</v>
      </c>
      <c r="G29" s="4">
        <f t="shared" si="10"/>
        <v>2602146</v>
      </c>
      <c r="I29" s="2">
        <v>2019</v>
      </c>
      <c r="J29" s="3">
        <f>((J30-J25)*0.8)+J25</f>
        <v>27.994473199999998</v>
      </c>
      <c r="K29" s="3">
        <f t="shared" si="6"/>
        <v>27.7788</v>
      </c>
    </row>
    <row r="30" spans="2:13" x14ac:dyDescent="0.25">
      <c r="B30" s="2">
        <v>2031</v>
      </c>
      <c r="C30" s="4">
        <f t="shared" si="11"/>
        <v>2370</v>
      </c>
      <c r="D30" s="6">
        <f t="shared" si="7"/>
        <v>3059708.1479999996</v>
      </c>
      <c r="E30" s="6">
        <f t="shared" si="8"/>
        <v>30978.633092</v>
      </c>
      <c r="F30" s="6">
        <f t="shared" si="9"/>
        <v>30978633.092</v>
      </c>
      <c r="G30" s="4">
        <f t="shared" si="10"/>
        <v>2665251</v>
      </c>
      <c r="I30" s="2">
        <v>2020</v>
      </c>
      <c r="J30" s="3">
        <f>1.15*J20</f>
        <v>28.439614999999996</v>
      </c>
      <c r="K30" s="3">
        <f t="shared" si="6"/>
        <v>27.595400000000001</v>
      </c>
    </row>
    <row r="31" spans="2:13" x14ac:dyDescent="0.25">
      <c r="B31" s="2">
        <v>2032</v>
      </c>
      <c r="C31" s="4">
        <f t="shared" si="11"/>
        <v>2390</v>
      </c>
      <c r="D31" s="6">
        <f t="shared" si="7"/>
        <v>2880710.84</v>
      </c>
      <c r="E31" s="6">
        <f t="shared" si="8"/>
        <v>31350.013931999998</v>
      </c>
      <c r="F31" s="6">
        <f t="shared" si="9"/>
        <v>31350013.931999996</v>
      </c>
      <c r="G31" s="4">
        <f t="shared" si="10"/>
        <v>2509330</v>
      </c>
      <c r="I31" s="2">
        <v>2021</v>
      </c>
      <c r="J31" s="3">
        <f>((J35-J30)*0.2)+J30</f>
        <v>28.835296599999996</v>
      </c>
      <c r="K31" s="3">
        <f t="shared" si="6"/>
        <v>27.805800000000001</v>
      </c>
    </row>
    <row r="32" spans="2:13" x14ac:dyDescent="0.25">
      <c r="B32" s="2">
        <v>2033</v>
      </c>
      <c r="C32" s="4">
        <f t="shared" si="11"/>
        <v>2410</v>
      </c>
      <c r="D32" s="6">
        <f t="shared" si="7"/>
        <v>2653607.7399999998</v>
      </c>
      <c r="E32" s="6">
        <f t="shared" si="8"/>
        <v>31692.116672</v>
      </c>
      <c r="F32" s="6">
        <f t="shared" si="9"/>
        <v>31692116.671999998</v>
      </c>
      <c r="G32" s="4">
        <f t="shared" si="10"/>
        <v>2311505</v>
      </c>
      <c r="I32" s="2">
        <v>2022</v>
      </c>
      <c r="J32" s="3">
        <f>((J35-J30)*0.4)+J30</f>
        <v>29.230978199999996</v>
      </c>
      <c r="K32" s="3">
        <f t="shared" si="6"/>
        <v>28.029640000000001</v>
      </c>
    </row>
    <row r="33" spans="2:11" x14ac:dyDescent="0.25">
      <c r="B33" s="2">
        <v>2034</v>
      </c>
      <c r="C33" s="4">
        <f t="shared" si="11"/>
        <v>2430</v>
      </c>
      <c r="D33" s="6">
        <f t="shared" si="7"/>
        <v>2635129.5319999997</v>
      </c>
      <c r="E33" s="6">
        <f t="shared" si="8"/>
        <v>32031.837203999996</v>
      </c>
      <c r="F33" s="6">
        <f t="shared" si="9"/>
        <v>32031837.203999996</v>
      </c>
      <c r="G33" s="4">
        <f t="shared" si="10"/>
        <v>2295409</v>
      </c>
      <c r="I33" s="2">
        <v>2023</v>
      </c>
      <c r="J33" s="3">
        <f>((J35-J30)*0.6)+J30</f>
        <v>29.626659799999999</v>
      </c>
      <c r="K33" s="3">
        <f t="shared" si="6"/>
        <v>28.342215704000001</v>
      </c>
    </row>
    <row r="34" spans="2:11" x14ac:dyDescent="0.25">
      <c r="B34" s="2">
        <v>2035</v>
      </c>
      <c r="C34" s="4">
        <f t="shared" si="11"/>
        <v>2450</v>
      </c>
      <c r="D34" s="6">
        <f t="shared" si="7"/>
        <v>1859710.6359999999</v>
      </c>
      <c r="E34" s="6">
        <f t="shared" si="8"/>
        <v>32271.590839999997</v>
      </c>
      <c r="F34" s="6">
        <f t="shared" si="9"/>
        <v>32271590.839999996</v>
      </c>
      <c r="G34" s="4">
        <f t="shared" si="10"/>
        <v>1619957</v>
      </c>
      <c r="I34" s="2">
        <v>2024</v>
      </c>
      <c r="J34" s="3">
        <f>((J35-J30)*0.8)+J30</f>
        <v>30.022341399999998</v>
      </c>
      <c r="K34" s="3">
        <f t="shared" si="6"/>
        <v>28.633517000000001</v>
      </c>
    </row>
    <row r="35" spans="2:11" x14ac:dyDescent="0.25">
      <c r="B35" s="2">
        <v>2036</v>
      </c>
      <c r="C35" s="4">
        <f t="shared" si="11"/>
        <v>2470</v>
      </c>
      <c r="D35" s="6">
        <f t="shared" si="7"/>
        <v>1882977.1519999998</v>
      </c>
      <c r="E35" s="6">
        <f t="shared" si="8"/>
        <v>32514.343991999998</v>
      </c>
      <c r="F35" s="6">
        <f t="shared" si="9"/>
        <v>32514343.991999999</v>
      </c>
      <c r="G35" s="4">
        <f t="shared" si="10"/>
        <v>1640224</v>
      </c>
      <c r="I35" s="2">
        <v>2025</v>
      </c>
      <c r="J35" s="3">
        <f>1.23*J20</f>
        <v>30.418022999999998</v>
      </c>
      <c r="K35" s="3">
        <f t="shared" si="6"/>
        <v>28.928972951999999</v>
      </c>
    </row>
    <row r="36" spans="2:11" x14ac:dyDescent="0.25">
      <c r="B36" s="2">
        <v>2037</v>
      </c>
      <c r="C36" s="4">
        <f t="shared" si="11"/>
        <v>2490</v>
      </c>
      <c r="D36" s="6">
        <f t="shared" si="7"/>
        <v>1851885.8679999998</v>
      </c>
      <c r="E36" s="6">
        <f t="shared" si="8"/>
        <v>32753.08886</v>
      </c>
      <c r="F36" s="6">
        <f t="shared" si="9"/>
        <v>32753088.859999999</v>
      </c>
      <c r="G36" s="4">
        <f t="shared" si="10"/>
        <v>1613141</v>
      </c>
      <c r="I36" s="2">
        <v>2026</v>
      </c>
      <c r="J36" s="3">
        <f>((J40-J35)*0.2)+J35</f>
        <v>30.665323999999998</v>
      </c>
      <c r="K36" s="3">
        <f t="shared" si="6"/>
        <v>29.211269780000002</v>
      </c>
    </row>
    <row r="37" spans="2:11" x14ac:dyDescent="0.25">
      <c r="B37" s="2">
        <v>2038</v>
      </c>
      <c r="C37" s="4">
        <f t="shared" si="11"/>
        <v>2510</v>
      </c>
      <c r="D37" s="6">
        <f t="shared" si="7"/>
        <v>2783410.6121919998</v>
      </c>
      <c r="E37" s="6">
        <f t="shared" si="8"/>
        <v>33111.925768191999</v>
      </c>
      <c r="F37" s="6">
        <f t="shared" si="9"/>
        <v>33111925.768191997</v>
      </c>
      <c r="G37" s="4">
        <f t="shared" si="10"/>
        <v>2424573.7039999999</v>
      </c>
      <c r="I37" s="2">
        <v>2027</v>
      </c>
      <c r="J37" s="3">
        <f>((J40-J35)*0.4)+J35</f>
        <v>30.912624999999998</v>
      </c>
      <c r="K37" s="3">
        <f t="shared" si="6"/>
        <v>29.508871880000001</v>
      </c>
    </row>
    <row r="38" spans="2:11" x14ac:dyDescent="0.25">
      <c r="B38" s="2">
        <v>2039</v>
      </c>
      <c r="C38" s="4">
        <f t="shared" si="11"/>
        <v>2530</v>
      </c>
      <c r="D38" s="6">
        <f t="shared" si="7"/>
        <v>2593967.1838079994</v>
      </c>
      <c r="E38" s="6">
        <f t="shared" si="8"/>
        <v>33446.339655999996</v>
      </c>
      <c r="F38" s="6">
        <f t="shared" si="9"/>
        <v>33446339.655999999</v>
      </c>
      <c r="G38" s="4">
        <f t="shared" si="10"/>
        <v>2259553.2959999996</v>
      </c>
      <c r="I38" s="2">
        <v>2028</v>
      </c>
      <c r="J38" s="3">
        <f>((J40-J35)*0.6)+J35</f>
        <v>31.159926000000002</v>
      </c>
      <c r="K38" s="3">
        <f t="shared" si="6"/>
        <v>29.838184016000003</v>
      </c>
    </row>
    <row r="39" spans="2:11" x14ac:dyDescent="0.25">
      <c r="B39" s="2">
        <v>2040</v>
      </c>
      <c r="C39" s="4">
        <f t="shared" si="11"/>
        <v>2550</v>
      </c>
      <c r="D39" s="6">
        <f t="shared" si="7"/>
        <v>2630963.3848959999</v>
      </c>
      <c r="E39" s="6">
        <f t="shared" si="8"/>
        <v>33785.523088896</v>
      </c>
      <c r="F39" s="6">
        <f t="shared" si="9"/>
        <v>33785523.088895999</v>
      </c>
      <c r="G39" s="4">
        <f t="shared" si="10"/>
        <v>2291779.952</v>
      </c>
      <c r="I39" s="2">
        <v>2029</v>
      </c>
      <c r="J39" s="3">
        <f>((J40-J35)*0.8)+J35</f>
        <v>31.407227000000002</v>
      </c>
      <c r="K39" s="3">
        <f t="shared" si="6"/>
        <v>30.199058336000004</v>
      </c>
    </row>
    <row r="40" spans="2:11" x14ac:dyDescent="0.25">
      <c r="I40" s="2">
        <v>2030</v>
      </c>
      <c r="J40" s="3">
        <f>1.28*J20</f>
        <v>31.654528000000003</v>
      </c>
      <c r="K40" s="3">
        <f t="shared" si="6"/>
        <v>30.584175944000002</v>
      </c>
    </row>
    <row r="41" spans="2:11" x14ac:dyDescent="0.25">
      <c r="I41" s="2">
        <v>2031</v>
      </c>
      <c r="J41" s="3">
        <f>((J45-J40)*0.2)+J40</f>
        <v>31.951289200000002</v>
      </c>
      <c r="K41" s="3">
        <f t="shared" si="6"/>
        <v>30.978633091999999</v>
      </c>
    </row>
    <row r="42" spans="2:11" x14ac:dyDescent="0.25">
      <c r="I42" s="2">
        <v>2032</v>
      </c>
      <c r="J42" s="3">
        <f>((J45-J40)*0.4)+J40</f>
        <v>32.248050400000004</v>
      </c>
      <c r="K42" s="3">
        <f t="shared" si="6"/>
        <v>31.350013931999996</v>
      </c>
    </row>
    <row r="43" spans="2:11" x14ac:dyDescent="0.25">
      <c r="I43" s="2">
        <v>2033</v>
      </c>
      <c r="J43" s="3">
        <f>((J45-J40)*0.6)+J40</f>
        <v>32.544811600000003</v>
      </c>
      <c r="K43" s="3">
        <f t="shared" si="6"/>
        <v>31.692116671999997</v>
      </c>
    </row>
    <row r="44" spans="2:11" x14ac:dyDescent="0.25">
      <c r="I44" s="2">
        <v>2034</v>
      </c>
      <c r="J44" s="3">
        <f>((J45-J40)*0.8)+J40</f>
        <v>32.841572800000002</v>
      </c>
      <c r="K44" s="3">
        <f t="shared" si="6"/>
        <v>32.031837203999999</v>
      </c>
    </row>
    <row r="45" spans="2:11" x14ac:dyDescent="0.25">
      <c r="I45" s="2">
        <v>2035</v>
      </c>
      <c r="J45" s="3">
        <f>1.34*J20</f>
        <v>33.138334</v>
      </c>
      <c r="K45" s="3">
        <f t="shared" si="6"/>
        <v>32.271590839999995</v>
      </c>
    </row>
    <row r="46" spans="2:11" x14ac:dyDescent="0.25">
      <c r="I46" s="2">
        <v>2036</v>
      </c>
      <c r="J46" s="3">
        <f>((J50-J45)*0.2)+J45</f>
        <v>33.336174800000002</v>
      </c>
      <c r="K46" s="3">
        <f t="shared" si="6"/>
        <v>32.514343992000001</v>
      </c>
    </row>
    <row r="47" spans="2:11" x14ac:dyDescent="0.25">
      <c r="I47" s="2">
        <v>2037</v>
      </c>
      <c r="J47" s="3">
        <f>((J50-J45)*0.4)+J45</f>
        <v>33.534015599999996</v>
      </c>
      <c r="K47" s="3">
        <f t="shared" si="6"/>
        <v>32.753088859999998</v>
      </c>
    </row>
    <row r="48" spans="2:11" x14ac:dyDescent="0.25">
      <c r="I48" s="2">
        <v>2038</v>
      </c>
      <c r="J48" s="3">
        <f>((J50-J45)*0.6)+J45</f>
        <v>33.731856399999998</v>
      </c>
      <c r="K48" s="3">
        <f t="shared" si="6"/>
        <v>33.111925768191995</v>
      </c>
    </row>
    <row r="49" spans="9:11" x14ac:dyDescent="0.25">
      <c r="I49" s="2">
        <v>2039</v>
      </c>
      <c r="J49" s="3">
        <f>((J50-J45)*0.8)+J45</f>
        <v>33.929697199999993</v>
      </c>
      <c r="K49" s="3">
        <f t="shared" si="6"/>
        <v>33.446339655999999</v>
      </c>
    </row>
    <row r="50" spans="9:11" x14ac:dyDescent="0.25">
      <c r="I50" s="2">
        <v>2040</v>
      </c>
      <c r="J50" s="3">
        <f>1.38*J20</f>
        <v>34.127537999999994</v>
      </c>
      <c r="K50" s="3">
        <f t="shared" si="6"/>
        <v>33.785523088895999</v>
      </c>
    </row>
  </sheetData>
  <mergeCells count="3">
    <mergeCell ref="J18:K18"/>
    <mergeCell ref="B5:G5"/>
    <mergeCell ref="J5:L5"/>
  </mergeCells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Method 1</vt:lpstr>
      <vt:lpstr>Method 2 + Choice of Method</vt:lpstr>
    </vt:vector>
  </TitlesOfParts>
  <Company>University of Edinburgh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McQuaid</dc:creator>
  <cp:lastModifiedBy>Thomas</cp:lastModifiedBy>
  <dcterms:created xsi:type="dcterms:W3CDTF">2024-02-15T14:06:06Z</dcterms:created>
  <dcterms:modified xsi:type="dcterms:W3CDTF">2024-04-03T14:00:40Z</dcterms:modified>
</cp:coreProperties>
</file>