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bquaife/projects/erosion/docs/proposals/NSF/budgets/"/>
    </mc:Choice>
  </mc:AlternateContent>
  <xr:revisionPtr revIDLastSave="0" documentId="13_ncr:1_{C887891D-17AC-8A4A-B791-4889962EEB03}" xr6:coauthVersionLast="36" xr6:coauthVersionMax="36" xr10:uidLastSave="{00000000-0000-0000-0000-000000000000}"/>
  <bookViews>
    <workbookView xWindow="3000" yWindow="520" windowWidth="26320" windowHeight="25500" xr2:uid="{00000000-000D-0000-FFFF-FFFF00000000}"/>
  </bookViews>
  <sheets>
    <sheet name="budg 1" sheetId="4" r:id="rId1"/>
  </sheets>
  <definedNames>
    <definedName name="_xlnm.Print_Area" localSheetId="0">'budg 1'!$A$1:$I$41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C7" i="4" l="1"/>
  <c r="D7" i="4"/>
  <c r="E22" i="4"/>
  <c r="I19" i="4"/>
  <c r="C5" i="4" s="1"/>
  <c r="C10" i="4" s="1"/>
  <c r="C8" i="4"/>
  <c r="D20" i="4"/>
  <c r="E20" i="4"/>
  <c r="C20" i="4"/>
  <c r="F31" i="4"/>
  <c r="F30" i="4"/>
  <c r="C22" i="4"/>
  <c r="D22" i="4" s="1"/>
  <c r="F16" i="4"/>
  <c r="F17" i="4"/>
  <c r="F18" i="4"/>
  <c r="F19" i="4"/>
  <c r="F21" i="4"/>
  <c r="F25" i="4"/>
  <c r="F22" i="4" l="1"/>
  <c r="D5" i="4"/>
  <c r="D10" i="4" s="1"/>
  <c r="C6" i="4"/>
  <c r="C11" i="4" s="1"/>
  <c r="F20" i="4"/>
  <c r="D8" i="4"/>
  <c r="E7" i="4"/>
  <c r="E8" i="4" l="1"/>
  <c r="F8" i="4" s="1"/>
  <c r="E10" i="4"/>
  <c r="F7" i="4"/>
  <c r="C12" i="4"/>
  <c r="C23" i="4" s="1"/>
  <c r="D6" i="4"/>
  <c r="D11" i="4" s="1"/>
  <c r="E6" i="4"/>
  <c r="F5" i="4"/>
  <c r="E11" i="4" l="1"/>
  <c r="E12" i="4" s="1"/>
  <c r="E24" i="4" s="1"/>
  <c r="E26" i="4" s="1"/>
  <c r="F6" i="4"/>
  <c r="F10" i="4"/>
  <c r="C24" i="4"/>
  <c r="D12" i="4"/>
  <c r="F11" i="4" l="1"/>
  <c r="E23" i="4"/>
  <c r="E27" i="4" s="1"/>
  <c r="F12" i="4"/>
  <c r="D24" i="4"/>
  <c r="D26" i="4" s="1"/>
  <c r="D23" i="4"/>
  <c r="C26" i="4"/>
  <c r="C27" i="4" s="1"/>
  <c r="F24" i="4" l="1"/>
  <c r="D27" i="4"/>
  <c r="F27" i="4" s="1"/>
  <c r="F23" i="4"/>
  <c r="F26" i="4"/>
</calcChain>
</file>

<file path=xl/sharedStrings.xml><?xml version="1.0" encoding="utf-8"?>
<sst xmlns="http://schemas.openxmlformats.org/spreadsheetml/2006/main" count="51" uniqueCount="48">
  <si>
    <t xml:space="preserve">Title.  </t>
  </si>
  <si>
    <t>SALARIES AND BENEFITS</t>
  </si>
  <si>
    <t>YEAR  1</t>
  </si>
  <si>
    <t>YEAR  2</t>
  </si>
  <si>
    <t>YEAR  3</t>
  </si>
  <si>
    <t>Totals</t>
  </si>
  <si>
    <t xml:space="preserve"> </t>
  </si>
  <si>
    <t>INFORMATION TO FILL OUT</t>
  </si>
  <si>
    <t>Number of GAs</t>
  </si>
  <si>
    <t>Benefits/Fringe</t>
  </si>
  <si>
    <t>Current Stipend Amt</t>
  </si>
  <si>
    <t>Number of semester per AY</t>
  </si>
  <si>
    <t>Current Summer Stipend</t>
  </si>
  <si>
    <t>Number of Summer GAs</t>
  </si>
  <si>
    <t>Current Insurance Subsidy</t>
  </si>
  <si>
    <t>Current Fringe Amount</t>
  </si>
  <si>
    <t>Current Tuition (hr In-State)</t>
  </si>
  <si>
    <t xml:space="preserve">Grad student(s) </t>
  </si>
  <si>
    <t>Credit hours per semester</t>
  </si>
  <si>
    <t>Number of pay periods</t>
  </si>
  <si>
    <t xml:space="preserve">TOTAL SALARIES </t>
  </si>
  <si>
    <t>TOTAL BENEFITS</t>
  </si>
  <si>
    <t>TOTAL SALARIES AND BENEFITS/INS</t>
  </si>
  <si>
    <t>PI Salary</t>
  </si>
  <si>
    <t>EXPENSES</t>
  </si>
  <si>
    <t>Salary duration (months)</t>
  </si>
  <si>
    <t>Travel</t>
  </si>
  <si>
    <t xml:space="preserve">     Domestic</t>
  </si>
  <si>
    <t>Current PI Fringe Amount</t>
  </si>
  <si>
    <t xml:space="preserve">     Foreign</t>
  </si>
  <si>
    <t>Calculated Bi-weekly Salary</t>
  </si>
  <si>
    <t>Materials and Supplies</t>
  </si>
  <si>
    <t>Publication costs</t>
  </si>
  <si>
    <t>TOTAL EXPENSES</t>
  </si>
  <si>
    <t>Equipment</t>
  </si>
  <si>
    <t>Tuition</t>
  </si>
  <si>
    <t>TOTAL DIRECT COSTS</t>
  </si>
  <si>
    <t>base for overhead</t>
  </si>
  <si>
    <t>OVERHEAD</t>
  </si>
  <si>
    <t>FSU Rate</t>
  </si>
  <si>
    <t>TOTAL DIRECT AND INDIRECT COSTS</t>
  </si>
  <si>
    <t xml:space="preserve">This budget includes an annual salary increase of </t>
  </si>
  <si>
    <t>and an annual tuition increase of</t>
  </si>
  <si>
    <t>FSU Overhead Rate</t>
  </si>
  <si>
    <t>Annual Increase in Salary</t>
  </si>
  <si>
    <t>Annual Increase in Tuition</t>
  </si>
  <si>
    <t>PI name  Bryan Quaife</t>
  </si>
  <si>
    <t>PI name    Bryan Quaife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</si>
</sst>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&quot;$&quot;#,##0"/>
    <numFmt numFmtId="165" formatCode="#,##0.00000_);\(#,##0.00000\)"/>
    <numFmt numFmtId="166" formatCode="&quot;$&quot;#,##0.00"/>
    <numFmt numFmtId="167" formatCode="0_);\(0\)"/>
  </numFmts>
  <fonts count="6" x14ac:knownFonts="1">
    <font>
      <sz val="10"/>
      <name val="Palatino"/>
    </font>
    <font>
      <b/>
      <sz val="10"/>
      <name val="Palatino"/>
      <family val="1"/>
    </font>
    <font>
      <sz val="10"/>
      <name val="Palatino"/>
      <family val="1"/>
    </font>
    <font>
      <u/>
      <sz val="10"/>
      <color theme="10"/>
      <name val="Palatino"/>
      <family val="1"/>
    </font>
    <font>
      <u/>
      <sz val="10"/>
      <color theme="11"/>
      <name val="Palatino"/>
      <family val="1"/>
    </font>
    <font>
      <u/>
      <sz val="10"/>
      <name val="Palatino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5" fontId="1" fillId="0" borderId="1" xfId="0" applyNumberFormat="1" applyFont="1" applyBorder="1" applyAlignment="1">
      <alignment horizontal="center"/>
    </xf>
    <xf numFmtId="5" fontId="1" fillId="0" borderId="0" xfId="0" applyNumberFormat="1" applyFont="1"/>
    <xf numFmtId="5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7" fontId="1" fillId="0" borderId="0" xfId="0" applyNumberFormat="1" applyFon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4" fontId="0" fillId="2" borderId="6" xfId="0" applyNumberFormat="1" applyFill="1" applyBorder="1"/>
    <xf numFmtId="166" fontId="0" fillId="2" borderId="7" xfId="0" applyNumberFormat="1" applyFill="1" applyBorder="1"/>
    <xf numFmtId="164" fontId="0" fillId="2" borderId="6" xfId="0" applyNumberFormat="1" applyFill="1" applyBorder="1"/>
    <xf numFmtId="3" fontId="0" fillId="2" borderId="7" xfId="0" applyNumberFormat="1" applyFill="1" applyBorder="1"/>
    <xf numFmtId="164" fontId="0" fillId="2" borderId="7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0" fontId="0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0" fontId="0" fillId="2" borderId="11" xfId="0" applyNumberFormat="1" applyFill="1" applyBorder="1"/>
    <xf numFmtId="10" fontId="0" fillId="0" borderId="0" xfId="0" applyNumberFormat="1"/>
    <xf numFmtId="5" fontId="1" fillId="2" borderId="12" xfId="0" applyNumberFormat="1" applyFont="1" applyFill="1" applyBorder="1"/>
    <xf numFmtId="0" fontId="0" fillId="0" borderId="0" xfId="0" applyFont="1"/>
    <xf numFmtId="167" fontId="1" fillId="0" borderId="0" xfId="0" applyNumberFormat="1" applyFont="1" applyBorder="1" applyAlignment="1">
      <alignment horizontal="center"/>
    </xf>
    <xf numFmtId="9" fontId="0" fillId="0" borderId="0" xfId="0" applyNumberFormat="1"/>
    <xf numFmtId="0" fontId="0" fillId="0" borderId="7" xfId="0" applyFill="1" applyBorder="1"/>
    <xf numFmtId="0" fontId="0" fillId="0" borderId="0" xfId="0" applyBorder="1" applyAlignment="1"/>
    <xf numFmtId="10" fontId="0" fillId="0" borderId="0" xfId="0" applyNumberFormat="1" applyBorder="1" applyAlignment="1"/>
    <xf numFmtId="0" fontId="0" fillId="0" borderId="13" xfId="0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10" fontId="0" fillId="0" borderId="0" xfId="0" applyNumberFormat="1" applyFill="1" applyBorder="1" applyAlignment="1"/>
    <xf numFmtId="0" fontId="0" fillId="0" borderId="0" xfId="0" applyBorder="1"/>
    <xf numFmtId="0" fontId="0" fillId="0" borderId="0" xfId="0" applyFill="1" applyBorder="1"/>
    <xf numFmtId="10" fontId="0" fillId="0" borderId="0" xfId="0" applyNumberForma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5" fontId="0" fillId="0" borderId="0" xfId="0" applyNumberFormat="1" applyAlignment="1">
      <alignment horizontal="right"/>
    </xf>
    <xf numFmtId="7" fontId="2" fillId="0" borderId="0" xfId="0" applyNumberFormat="1" applyFont="1" applyAlignment="1"/>
    <xf numFmtId="0" fontId="0" fillId="0" borderId="0" xfId="0" applyAlignment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120" zoomScaleNormal="120" zoomScalePageLayoutView="150" workbookViewId="0">
      <selection activeCell="E11" sqref="E11"/>
    </sheetView>
  </sheetViews>
  <sheetFormatPr baseColWidth="10" defaultColWidth="11.3984375" defaultRowHeight="14" x14ac:dyDescent="0.2"/>
  <cols>
    <col min="1" max="1" width="2.3984375" style="1" customWidth="1"/>
    <col min="2" max="2" width="41.3984375" customWidth="1"/>
    <col min="3" max="3" width="15" style="4" customWidth="1"/>
    <col min="4" max="5" width="14.59765625" style="4" customWidth="1"/>
    <col min="6" max="6" width="15.59765625" style="4" customWidth="1"/>
    <col min="8" max="8" width="29.3984375" customWidth="1"/>
    <col min="9" max="9" width="11.3984375" customWidth="1"/>
  </cols>
  <sheetData>
    <row r="1" spans="1:10" x14ac:dyDescent="0.2">
      <c r="B1" s="1" t="s">
        <v>46</v>
      </c>
      <c r="C1"/>
      <c r="D1"/>
      <c r="E1"/>
    </row>
    <row r="2" spans="1:10" x14ac:dyDescent="0.2">
      <c r="B2" s="1" t="s">
        <v>0</v>
      </c>
      <c r="C2" s="29">
        <v>2020</v>
      </c>
      <c r="D2" s="29">
        <v>2021</v>
      </c>
      <c r="E2" s="29">
        <v>2022</v>
      </c>
    </row>
    <row r="3" spans="1:10" ht="15" thickBot="1" x14ac:dyDescent="0.25">
      <c r="A3" s="1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10" ht="15" thickBot="1" x14ac:dyDescent="0.25">
      <c r="G4" t="s">
        <v>6</v>
      </c>
      <c r="H4" s="42" t="s">
        <v>7</v>
      </c>
      <c r="I4" s="43"/>
    </row>
    <row r="5" spans="1:10" x14ac:dyDescent="0.2">
      <c r="B5" s="1" t="s">
        <v>47</v>
      </c>
      <c r="C5" s="6">
        <f xml:space="preserve"> $I$17*$I$19</f>
        <v>10552.682461538463</v>
      </c>
      <c r="D5" s="6">
        <f xml:space="preserve"> C5*(1+$I$22)</f>
        <v>10869.262935384617</v>
      </c>
      <c r="E5" s="4">
        <f>$J$17*$J$19</f>
        <v>5597.5370000000003</v>
      </c>
      <c r="F5" s="4">
        <f>SUM(C5:E5)</f>
        <v>27019.482396923082</v>
      </c>
      <c r="G5" t="s">
        <v>6</v>
      </c>
      <c r="H5" s="22" t="s">
        <v>8</v>
      </c>
      <c r="I5" s="23">
        <v>1</v>
      </c>
      <c r="J5">
        <v>1</v>
      </c>
    </row>
    <row r="6" spans="1:10" x14ac:dyDescent="0.2">
      <c r="B6" t="s">
        <v>9</v>
      </c>
      <c r="C6" s="4">
        <f>C5*$I$18</f>
        <v>1956.4673283692312</v>
      </c>
      <c r="D6" s="4">
        <f>D5*$I$18</f>
        <v>2015.1613482203081</v>
      </c>
      <c r="E6" s="4">
        <f>E5*$I$18</f>
        <v>1037.7833598000002</v>
      </c>
      <c r="F6" s="4">
        <f t="shared" ref="F6" si="0">SUM(C6:E6)</f>
        <v>5009.4120363895399</v>
      </c>
      <c r="H6" s="13" t="s">
        <v>10</v>
      </c>
      <c r="I6" s="14">
        <v>10500</v>
      </c>
      <c r="J6">
        <v>9860</v>
      </c>
    </row>
    <row r="7" spans="1:10" x14ac:dyDescent="0.2">
      <c r="B7" s="1" t="s">
        <v>17</v>
      </c>
      <c r="C7" s="4">
        <f xml:space="preserve"> (I5 * I6 * I7) + (I8*I9)</f>
        <v>21000</v>
      </c>
      <c r="D7" s="4">
        <f>C7*(1+$I$22)</f>
        <v>21630</v>
      </c>
      <c r="E7" s="4">
        <f>D7*(1+$I$22)</f>
        <v>22278.9</v>
      </c>
      <c r="F7" s="4">
        <f>SUM(C7:E7)</f>
        <v>64908.9</v>
      </c>
      <c r="H7" s="15" t="s">
        <v>11</v>
      </c>
      <c r="I7" s="16">
        <v>2</v>
      </c>
      <c r="J7">
        <v>1</v>
      </c>
    </row>
    <row r="8" spans="1:10" x14ac:dyDescent="0.2">
      <c r="B8" t="s">
        <v>9</v>
      </c>
      <c r="C8" s="4">
        <f>(C7*$I$11) + ($I$5*$I$10)</f>
        <v>2091</v>
      </c>
      <c r="D8" s="4">
        <f>(D7*$I$11) + ($I$5*$I$10)</f>
        <v>2094.7800000000002</v>
      </c>
      <c r="E8" s="4">
        <f>(E7*$I$11) + ($I$5*$I$10)</f>
        <v>2098.6734000000001</v>
      </c>
      <c r="F8" s="4">
        <f>SUM(C8:E8)</f>
        <v>6284.4534000000003</v>
      </c>
      <c r="H8" s="15" t="s">
        <v>12</v>
      </c>
      <c r="I8" s="17">
        <v>7850</v>
      </c>
      <c r="J8">
        <v>6317.66</v>
      </c>
    </row>
    <row r="9" spans="1:10" x14ac:dyDescent="0.2">
      <c r="B9" s="1"/>
      <c r="H9" s="15" t="s">
        <v>13</v>
      </c>
      <c r="I9" s="16">
        <v>0</v>
      </c>
      <c r="J9">
        <v>1</v>
      </c>
    </row>
    <row r="10" spans="1:10" x14ac:dyDescent="0.2">
      <c r="A10" s="1" t="s">
        <v>20</v>
      </c>
      <c r="C10" s="3">
        <f t="shared" ref="C10:E11" si="1">SUM(C5,C7)</f>
        <v>31552.682461538461</v>
      </c>
      <c r="D10" s="3">
        <f t="shared" si="1"/>
        <v>32499.262935384617</v>
      </c>
      <c r="E10" s="3">
        <f t="shared" si="1"/>
        <v>27876.437000000002</v>
      </c>
      <c r="F10" s="3">
        <f xml:space="preserve"> SUM(C10:E10)</f>
        <v>91928.382396923087</v>
      </c>
      <c r="H10" s="11" t="s">
        <v>14</v>
      </c>
      <c r="I10" s="12">
        <v>1965</v>
      </c>
    </row>
    <row r="11" spans="1:10" x14ac:dyDescent="0.2">
      <c r="A11" s="1" t="s">
        <v>21</v>
      </c>
      <c r="C11" s="4">
        <f t="shared" si="1"/>
        <v>4047.4673283692309</v>
      </c>
      <c r="D11" s="4">
        <f t="shared" si="1"/>
        <v>4109.9413482203081</v>
      </c>
      <c r="E11" s="4">
        <f t="shared" si="1"/>
        <v>3136.4567598000003</v>
      </c>
      <c r="F11" s="3">
        <f t="shared" ref="F11:F12" si="2" xml:space="preserve"> SUM(C11:E11)</f>
        <v>11293.86543638954</v>
      </c>
      <c r="H11" s="18" t="s">
        <v>15</v>
      </c>
      <c r="I11" s="19">
        <v>6.0000000000000001E-3</v>
      </c>
    </row>
    <row r="12" spans="1:10" x14ac:dyDescent="0.2">
      <c r="A12" s="1" t="s">
        <v>22</v>
      </c>
      <c r="B12" s="1"/>
      <c r="C12" s="3">
        <f>C10+C11</f>
        <v>35600.149789907693</v>
      </c>
      <c r="D12" s="3">
        <f>D10+D11</f>
        <v>36609.204283604922</v>
      </c>
      <c r="E12" s="3">
        <f>E10+E11</f>
        <v>31012.893759800001</v>
      </c>
      <c r="F12" s="3">
        <f t="shared" si="2"/>
        <v>103222.24783331262</v>
      </c>
      <c r="H12" s="18" t="s">
        <v>16</v>
      </c>
      <c r="I12" s="12">
        <v>407.55</v>
      </c>
      <c r="J12">
        <v>415.75</v>
      </c>
    </row>
    <row r="13" spans="1:10" x14ac:dyDescent="0.2">
      <c r="H13" s="18" t="s">
        <v>18</v>
      </c>
      <c r="I13" s="12">
        <v>9</v>
      </c>
      <c r="J13">
        <v>9</v>
      </c>
    </row>
    <row r="14" spans="1:10" x14ac:dyDescent="0.2">
      <c r="A14" s="1" t="s">
        <v>24</v>
      </c>
      <c r="H14" s="9"/>
      <c r="I14" s="10"/>
    </row>
    <row r="15" spans="1:10" x14ac:dyDescent="0.2">
      <c r="A15"/>
      <c r="B15" t="s">
        <v>26</v>
      </c>
      <c r="F15" s="3"/>
      <c r="H15" s="11" t="s">
        <v>23</v>
      </c>
      <c r="I15" s="12">
        <v>93535.14</v>
      </c>
    </row>
    <row r="16" spans="1:10" x14ac:dyDescent="0.2">
      <c r="A16"/>
      <c r="B16" t="s">
        <v>27</v>
      </c>
      <c r="C16" s="4">
        <v>0</v>
      </c>
      <c r="D16" s="4">
        <v>2000</v>
      </c>
      <c r="E16" s="4">
        <v>2000</v>
      </c>
      <c r="F16" s="3">
        <f t="shared" ref="F16:F17" si="3" xml:space="preserve"> SUM(C16:E16)</f>
        <v>4000</v>
      </c>
      <c r="H16" s="11" t="s">
        <v>25</v>
      </c>
      <c r="I16" s="12">
        <v>9</v>
      </c>
      <c r="J16">
        <v>9</v>
      </c>
    </row>
    <row r="17" spans="1:10" x14ac:dyDescent="0.2">
      <c r="A17"/>
      <c r="B17" t="s">
        <v>29</v>
      </c>
      <c r="C17" s="4">
        <v>0</v>
      </c>
      <c r="D17" s="4">
        <v>0</v>
      </c>
      <c r="E17" s="4">
        <v>0</v>
      </c>
      <c r="F17" s="3">
        <f t="shared" si="3"/>
        <v>0</v>
      </c>
      <c r="H17" s="20" t="s">
        <v>19</v>
      </c>
      <c r="I17" s="21">
        <v>2.2000000000000002</v>
      </c>
      <c r="J17">
        <v>1.1000000000000001</v>
      </c>
    </row>
    <row r="18" spans="1:10" x14ac:dyDescent="0.2">
      <c r="B18" t="s">
        <v>31</v>
      </c>
      <c r="C18" s="4">
        <v>1500</v>
      </c>
      <c r="D18" s="4">
        <v>0</v>
      </c>
      <c r="E18" s="4">
        <v>0</v>
      </c>
      <c r="F18" s="3">
        <f t="shared" ref="F18:F27" si="4" xml:space="preserve"> SUM(C18:E18)</f>
        <v>1500</v>
      </c>
      <c r="H18" s="20" t="s">
        <v>28</v>
      </c>
      <c r="I18" s="19">
        <v>0.18540000000000001</v>
      </c>
      <c r="J18" s="26">
        <v>0.18540000000000001</v>
      </c>
    </row>
    <row r="19" spans="1:10" x14ac:dyDescent="0.2">
      <c r="B19" t="s">
        <v>32</v>
      </c>
      <c r="C19" s="4">
        <v>0</v>
      </c>
      <c r="D19" s="4">
        <v>0</v>
      </c>
      <c r="E19" s="4">
        <v>0</v>
      </c>
      <c r="F19" s="3">
        <f t="shared" si="4"/>
        <v>0</v>
      </c>
      <c r="H19" s="11" t="s">
        <v>30</v>
      </c>
      <c r="I19" s="12">
        <f xml:space="preserve"> IF(I16 = 9, I15/19.5, IF(I16 = 12, I15/26,0))</f>
        <v>4796.6738461538462</v>
      </c>
      <c r="J19" s="31">
        <v>5088.67</v>
      </c>
    </row>
    <row r="20" spans="1:10" s="1" customFormat="1" x14ac:dyDescent="0.2">
      <c r="A20" s="1" t="s">
        <v>33</v>
      </c>
      <c r="C20" s="3">
        <f>C16+C17+C18+C19</f>
        <v>1500</v>
      </c>
      <c r="D20" s="3">
        <f t="shared" ref="D20:E20" si="5">D16+D17+D18+D19</f>
        <v>2000</v>
      </c>
      <c r="E20" s="3">
        <f t="shared" si="5"/>
        <v>2000</v>
      </c>
      <c r="F20" s="3">
        <f t="shared" si="4"/>
        <v>5500</v>
      </c>
      <c r="H20" s="9" t="s">
        <v>6</v>
      </c>
      <c r="I20" s="10"/>
      <c r="J20" s="3"/>
    </row>
    <row r="21" spans="1:10" x14ac:dyDescent="0.2">
      <c r="B21" s="1" t="s">
        <v>34</v>
      </c>
      <c r="C21" s="3">
        <v>0</v>
      </c>
      <c r="D21" s="3">
        <v>0</v>
      </c>
      <c r="E21" s="3">
        <v>0</v>
      </c>
      <c r="F21" s="3">
        <f t="shared" si="4"/>
        <v>0</v>
      </c>
      <c r="H21" s="11" t="s">
        <v>43</v>
      </c>
      <c r="I21" s="19">
        <v>0.54</v>
      </c>
    </row>
    <row r="22" spans="1:10" x14ac:dyDescent="0.2">
      <c r="B22" s="1" t="s">
        <v>35</v>
      </c>
      <c r="C22" s="3">
        <f xml:space="preserve"> ((I5*I7)+I9)*I12*I13</f>
        <v>7335.9000000000005</v>
      </c>
      <c r="D22" s="3">
        <f xml:space="preserve"> C22 * (1+$I$23)</f>
        <v>7409.2590000000009</v>
      </c>
      <c r="E22" s="3">
        <f xml:space="preserve"> ((J5*J7)+J9)*J12*J13</f>
        <v>7483.5</v>
      </c>
      <c r="F22" s="3">
        <f t="shared" si="4"/>
        <v>22228.659</v>
      </c>
      <c r="H22" s="11" t="s">
        <v>44</v>
      </c>
      <c r="I22" s="19">
        <v>0.03</v>
      </c>
    </row>
    <row r="23" spans="1:10" ht="15" thickBot="1" x14ac:dyDescent="0.25">
      <c r="A23" s="1" t="s">
        <v>36</v>
      </c>
      <c r="C23" s="3">
        <f>C20+C12+C21+C22</f>
        <v>44436.049789907695</v>
      </c>
      <c r="D23" s="3">
        <f>D20+D12+D21+D22</f>
        <v>46018.46328360492</v>
      </c>
      <c r="E23" s="3">
        <f>E20+E12+E21+E22</f>
        <v>40496.393759800005</v>
      </c>
      <c r="F23" s="3">
        <f t="shared" si="4"/>
        <v>130950.90683331262</v>
      </c>
      <c r="H23" s="24" t="s">
        <v>45</v>
      </c>
      <c r="I23" s="25">
        <v>0.01</v>
      </c>
    </row>
    <row r="24" spans="1:10" x14ac:dyDescent="0.2">
      <c r="B24" s="5" t="s">
        <v>37</v>
      </c>
      <c r="C24" s="3">
        <f>C20+C12</f>
        <v>37100.149789907693</v>
      </c>
      <c r="D24" s="3">
        <f>D20+D12</f>
        <v>38609.204283604922</v>
      </c>
      <c r="E24" s="3">
        <f>E20+E12</f>
        <v>33012.893759800005</v>
      </c>
      <c r="F24" s="3">
        <f t="shared" si="4"/>
        <v>108722.24783331262</v>
      </c>
    </row>
    <row r="25" spans="1:10" x14ac:dyDescent="0.2">
      <c r="A25" s="1" t="s">
        <v>38</v>
      </c>
      <c r="C25" s="7"/>
      <c r="D25" s="7"/>
      <c r="E25" s="7"/>
      <c r="F25" s="3">
        <f t="shared" si="4"/>
        <v>0</v>
      </c>
    </row>
    <row r="26" spans="1:10" s="1" customFormat="1" x14ac:dyDescent="0.2">
      <c r="B26" t="s">
        <v>39</v>
      </c>
      <c r="C26" s="3">
        <f>C24*$I$21</f>
        <v>20034.080886550157</v>
      </c>
      <c r="D26" s="3">
        <f>D24*$I$21</f>
        <v>20848.970313146659</v>
      </c>
      <c r="E26" s="3">
        <f>E24*$I$21</f>
        <v>17826.962630292004</v>
      </c>
      <c r="F26" s="3">
        <f t="shared" si="4"/>
        <v>58710.01382998882</v>
      </c>
      <c r="H26" s="39"/>
      <c r="I26" s="39"/>
    </row>
    <row r="27" spans="1:10" s="1" customFormat="1" x14ac:dyDescent="0.2">
      <c r="A27" s="1" t="s">
        <v>40</v>
      </c>
      <c r="B27"/>
      <c r="C27" s="3">
        <f>C23+C26</f>
        <v>64470.130676457848</v>
      </c>
      <c r="D27" s="3">
        <f>D23+D26</f>
        <v>66867.43359675158</v>
      </c>
      <c r="E27" s="3">
        <f>E23+E26</f>
        <v>58323.356390092013</v>
      </c>
      <c r="F27" s="27">
        <f t="shared" si="4"/>
        <v>189660.92066330143</v>
      </c>
      <c r="H27" s="40"/>
      <c r="I27" s="40"/>
    </row>
    <row r="28" spans="1:10" s="1" customFormat="1" x14ac:dyDescent="0.2">
      <c r="B28"/>
      <c r="C28" s="4"/>
      <c r="D28" s="4"/>
      <c r="E28" s="4"/>
      <c r="F28" s="4"/>
      <c r="H28" s="40"/>
      <c r="I28" s="40"/>
    </row>
    <row r="29" spans="1:10" ht="17" customHeight="1" x14ac:dyDescent="0.2">
      <c r="D29" s="8"/>
      <c r="E29" s="8"/>
      <c r="H29" s="40"/>
      <c r="I29" s="40"/>
    </row>
    <row r="30" spans="1:10" x14ac:dyDescent="0.2">
      <c r="C30" s="44" t="s">
        <v>41</v>
      </c>
      <c r="D30" s="44"/>
      <c r="E30" s="44"/>
      <c r="F30" s="26">
        <f>I22</f>
        <v>0.03</v>
      </c>
      <c r="H30" s="40"/>
      <c r="I30" s="41"/>
    </row>
    <row r="31" spans="1:10" x14ac:dyDescent="0.2">
      <c r="B31" s="1"/>
      <c r="C31" s="44" t="s">
        <v>42</v>
      </c>
      <c r="D31" s="44"/>
      <c r="E31" s="44"/>
      <c r="F31" s="26">
        <f>I23</f>
        <v>0.01</v>
      </c>
      <c r="H31" s="40"/>
      <c r="I31" s="40"/>
    </row>
    <row r="32" spans="1:10" x14ac:dyDescent="0.2">
      <c r="H32" s="40"/>
      <c r="I32" s="40"/>
    </row>
    <row r="33" spans="2:10" x14ac:dyDescent="0.2">
      <c r="G33" s="4"/>
      <c r="H33" s="40"/>
      <c r="I33" s="40"/>
    </row>
    <row r="34" spans="2:10" x14ac:dyDescent="0.2">
      <c r="H34" s="40"/>
      <c r="I34" s="40"/>
    </row>
    <row r="35" spans="2:10" x14ac:dyDescent="0.2">
      <c r="H35" s="40"/>
      <c r="I35" s="40"/>
    </row>
    <row r="36" spans="2:10" x14ac:dyDescent="0.2">
      <c r="H36" s="40"/>
      <c r="I36" s="41"/>
    </row>
    <row r="37" spans="2:10" x14ac:dyDescent="0.2">
      <c r="H37" s="40"/>
      <c r="I37" s="40"/>
    </row>
    <row r="38" spans="2:10" x14ac:dyDescent="0.2">
      <c r="H38" s="40"/>
      <c r="I38" s="40"/>
    </row>
    <row r="39" spans="2:10" x14ac:dyDescent="0.2">
      <c r="H39" s="39"/>
      <c r="I39" s="39"/>
    </row>
    <row r="40" spans="2:10" x14ac:dyDescent="0.2">
      <c r="B40" s="28"/>
      <c r="C40" s="45"/>
      <c r="D40" s="46"/>
      <c r="E40" s="46"/>
      <c r="F40" s="30"/>
      <c r="H40" s="39"/>
      <c r="I40" s="39"/>
    </row>
    <row r="41" spans="2:10" x14ac:dyDescent="0.2">
      <c r="B41" s="28"/>
    </row>
    <row r="42" spans="2:10" x14ac:dyDescent="0.2">
      <c r="H42" s="32"/>
      <c r="I42" s="32"/>
      <c r="J42" s="32"/>
    </row>
    <row r="43" spans="2:10" x14ac:dyDescent="0.2">
      <c r="H43" s="35"/>
      <c r="I43" s="35"/>
      <c r="J43" s="32"/>
    </row>
    <row r="44" spans="2:10" x14ac:dyDescent="0.2">
      <c r="H44" s="35"/>
      <c r="I44" s="35"/>
      <c r="J44" s="32"/>
    </row>
    <row r="45" spans="2:10" x14ac:dyDescent="0.2">
      <c r="H45" s="36"/>
      <c r="I45" s="37"/>
      <c r="J45" s="32"/>
    </row>
    <row r="46" spans="2:10" x14ac:dyDescent="0.2">
      <c r="H46" s="36"/>
      <c r="I46" s="38"/>
      <c r="J46" s="33"/>
    </row>
    <row r="47" spans="2:10" x14ac:dyDescent="0.2">
      <c r="H47" s="35"/>
      <c r="I47" s="35"/>
      <c r="J47" s="34"/>
    </row>
  </sheetData>
  <mergeCells count="4">
    <mergeCell ref="H4:I4"/>
    <mergeCell ref="C30:E30"/>
    <mergeCell ref="C31:E31"/>
    <mergeCell ref="C40:E40"/>
  </mergeCells>
  <phoneticPr fontId="0" type="noConversion"/>
  <printOptions horizontalCentered="1"/>
  <pageMargins left="0.5" right="0.5" top="1" bottom="1" header="0.5" footer="0.5"/>
  <pageSetup scale="8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 1</vt:lpstr>
      <vt:lpstr>'budg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VanMiddlesworth</dc:creator>
  <cp:keywords/>
  <dc:description/>
  <cp:lastModifiedBy>Microsoft Office User</cp:lastModifiedBy>
  <cp:revision/>
  <dcterms:created xsi:type="dcterms:W3CDTF">1999-09-16T16:30:32Z</dcterms:created>
  <dcterms:modified xsi:type="dcterms:W3CDTF">2020-08-26T13:43:01Z</dcterms:modified>
  <cp:category/>
  <cp:contentStatus/>
</cp:coreProperties>
</file>