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<sst xmlns="http://schemas.openxmlformats.org/spreadsheetml/2006/main" count="49" uniqueCount="46">
  <si>
    <t>Moore ONR Budget</t>
  </si>
  <si>
    <t>Annual salary</t>
  </si>
  <si>
    <t>Year 1</t>
  </si>
  <si>
    <t>Year 2</t>
  </si>
  <si>
    <t>Year 3</t>
  </si>
  <si>
    <t>Total</t>
  </si>
  <si>
    <t>Start Date: 09/01/2024</t>
  </si>
  <si>
    <r>
      <rPr>
        <b/>
        <sz val="11.0"/>
      </rPr>
      <t xml:space="preserve">A. Senior Personnel - </t>
    </r>
    <r>
      <rPr>
        <b val="0"/>
        <sz val="11.0"/>
      </rPr>
      <t>2.5% increase per year</t>
    </r>
  </si>
  <si>
    <t xml:space="preserve">PI - </t>
  </si>
  <si>
    <t>Co-PI</t>
  </si>
  <si>
    <t>N/A</t>
  </si>
  <si>
    <t>B. Other Personnel</t>
  </si>
  <si>
    <t xml:space="preserve"> </t>
  </si>
  <si>
    <t>Post Doc</t>
  </si>
  <si>
    <t>Other Professionals (technician)</t>
  </si>
  <si>
    <t>Undergraduates</t>
  </si>
  <si>
    <t>Academic Year</t>
  </si>
  <si>
    <t>None</t>
  </si>
  <si>
    <t>Summer 
(2024 @ $610; 2025 @ $620; 2026 @ $640 per week)</t>
  </si>
  <si>
    <t>C. Fringe Benefits</t>
  </si>
  <si>
    <t>Faculty @ 32%</t>
  </si>
  <si>
    <t>Post doc @ 32%</t>
  </si>
  <si>
    <t>Admin and Professional @ 32%</t>
  </si>
  <si>
    <t>Support &amp; Technical Staff @ 32%</t>
  </si>
  <si>
    <t>Student(s) @ 10%</t>
  </si>
  <si>
    <t>D. Equipment</t>
  </si>
  <si>
    <t>E. Travel</t>
  </si>
  <si>
    <t>Foreign</t>
  </si>
  <si>
    <t xml:space="preserve">Domestic
</t>
  </si>
  <si>
    <t>F. Participant Support</t>
  </si>
  <si>
    <t>Stipends</t>
  </si>
  <si>
    <t xml:space="preserve">Subsistance
</t>
  </si>
  <si>
    <t>Other</t>
  </si>
  <si>
    <t>G. Other Direct Costs</t>
  </si>
  <si>
    <t>1. Materials and Supplies</t>
  </si>
  <si>
    <t>2. Publication Costs</t>
  </si>
  <si>
    <t>3. Consultant Services</t>
  </si>
  <si>
    <t>4. Computer Services</t>
  </si>
  <si>
    <t>5. Subawards</t>
  </si>
  <si>
    <t>6. Other</t>
  </si>
  <si>
    <t>TOTAL Direct Costs</t>
  </si>
  <si>
    <t>MTDC base (Direct Costs less equipment, academic year student wages, and participant support)</t>
  </si>
  <si>
    <t>Indirect Costs</t>
  </si>
  <si>
    <t>On campus @ 35% MTDC</t>
  </si>
  <si>
    <t>TOTAL Indirect Costs</t>
  </si>
  <si>
    <t>Total Request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</si>
</sst>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7">
    <font>
      <sz val="10.0"/>
      <color rgb="FF000000"/>
      <name val="Arial"/>
    </font>
    <font>
      <b/>
      <sz val="11.0"/>
    </font>
    <font/>
    <font>
      <sz val="11.0"/>
    </font>
    <font>
      <b/>
    </font>
    <font>
      <b/>
      <sz val="11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164" xfId="0" applyAlignment="1" applyFont="1" applyNumberFormat="1">
      <alignment horizontal="right" readingOrder="0" shrinkToFit="0" vertical="top" wrapText="0"/>
    </xf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readingOrder="0" shrinkToFit="0" vertical="bottom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3" numFmtId="164" xfId="0" applyAlignment="1" applyFont="1" applyNumberFormat="1">
      <alignment horizontal="left" readingOrder="0" shrinkToFit="0" vertical="bottom" wrapText="1"/>
    </xf>
    <xf borderId="0" fillId="0" fontId="3" numFmtId="164" xfId="0" applyAlignment="1" applyFont="1" applyNumberFormat="1">
      <alignment shrinkToFit="0" vertical="bottom" wrapText="0"/>
    </xf>
    <xf borderId="0" fillId="0" fontId="3" numFmtId="164" xfId="0" applyAlignment="1" applyFont="1" applyNumberFormat="1">
      <alignment horizontal="left"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1" numFmtId="164" xfId="0" applyAlignment="1" applyFont="1" applyNumberFormat="1">
      <alignment horizontal="left"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1" fillId="0" fontId="2" numFmtId="164" xfId="0" applyAlignment="1" applyBorder="1" applyFont="1" applyNumberFormat="1">
      <alignment shrinkToFit="0" wrapText="1"/>
    </xf>
    <xf borderId="0" fillId="0" fontId="1" numFmtId="164" xfId="0" applyAlignment="1" applyFont="1" applyNumberFormat="1">
      <alignment shrinkToFit="0" vertical="bottom" wrapText="1"/>
    </xf>
    <xf borderId="2" fillId="0" fontId="1" numFmtId="164" xfId="0" applyAlignment="1" applyBorder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readingOrder="0"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0" fontId="3" numFmtId="164" xfId="0" applyAlignment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1" fillId="0" fontId="3" numFmtId="164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wrapText="1"/>
    </xf>
    <xf borderId="0" fillId="0" fontId="5" numFmtId="164" xfId="0" applyAlignment="1" applyFont="1" applyNumberFormat="1">
      <alignment shrinkToFit="0" vertical="top" wrapText="1"/>
    </xf>
    <xf borderId="0" fillId="0" fontId="6" numFmtId="164" xfId="0" applyAlignment="1" applyFont="1" applyNumberFormat="1">
      <alignment horizontal="right" shrinkToFit="0" vertical="top" wrapText="1"/>
    </xf>
    <xf borderId="0" fillId="0" fontId="6" numFmtId="164" xfId="0" applyAlignment="1" applyFont="1" applyNumberFormat="1">
      <alignment horizontal="right" shrinkToFit="0" vertical="top" wrapText="1"/>
    </xf>
    <xf borderId="0" fillId="0" fontId="6" numFmtId="164" xfId="0" applyAlignment="1" applyFont="1" applyNumberFormat="1">
      <alignment shrinkToFit="0" vertical="bottom" wrapText="1"/>
    </xf>
    <xf borderId="0" fillId="0" fontId="5" numFmtId="164" xfId="0" applyAlignment="1" applyFont="1" applyNumberFormat="1">
      <alignment readingOrder="0" shrinkToFit="0" vertical="top" wrapText="1"/>
    </xf>
    <xf borderId="2" fillId="0" fontId="2" numFmtId="164" xfId="0" applyAlignment="1" applyBorder="1" applyFont="1" applyNumberFormat="1">
      <alignment shrinkToFit="0" wrapText="1"/>
    </xf>
    <xf borderId="2" fillId="0" fontId="3" numFmtId="164" xfId="0" applyAlignment="1" applyBorder="1" applyFont="1" applyNumberFormat="1">
      <alignment shrinkToFit="0" vertical="bottom" wrapText="0"/>
    </xf>
    <xf borderId="1" fillId="0" fontId="3" numFmtId="164" xfId="0" applyAlignment="1" applyBorder="1" applyFont="1" applyNumberFormat="1">
      <alignment shrinkToFit="0" vertical="bottom" wrapText="1"/>
    </xf>
    <xf borderId="3" fillId="0" fontId="1" numFmtId="164" xfId="0" applyAlignment="1" applyBorder="1" applyFont="1" applyNumberFormat="1">
      <alignment readingOrder="0" shrinkToFit="0" vertical="bottom" wrapText="1"/>
    </xf>
    <xf borderId="3" fillId="0" fontId="3" numFmtId="164" xfId="0" applyAlignment="1" applyBorder="1" applyFont="1" applyNumberFormat="1">
      <alignment shrinkToFit="0" vertical="bottom" wrapText="1"/>
    </xf>
    <xf borderId="3" fillId="0" fontId="3" numFmtId="164" xfId="0" applyAlignment="1" applyBorder="1" applyFont="1" applyNumberFormat="1">
      <alignment shrinkToFit="0" vertical="bottom" wrapText="0"/>
    </xf>
    <xf borderId="3" fillId="0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43.0"/>
    <col customWidth="1" hidden="1" min="2" max="2" width="9.75"/>
    <col customWidth="1" min="3" max="3" width="9.75"/>
    <col customWidth="1" min="4" max="4" width="9.0"/>
    <col customWidth="1" min="5" max="5" width="7.88"/>
    <col customWidth="1" min="6" max="6" width="11.88"/>
  </cols>
  <sheetData>
    <row r="1" ht="15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5.0" customHeight="1">
      <c r="A2" s="3" t="s">
        <v>6</v>
      </c>
      <c r="B2" s="4"/>
      <c r="C2" s="5"/>
      <c r="D2" s="5"/>
      <c r="E2" s="5"/>
      <c r="F2" s="5"/>
    </row>
    <row r="3" ht="15.0" customHeight="1">
      <c r="A3" s="3"/>
      <c r="B3" s="4"/>
      <c r="C3" s="5"/>
      <c r="D3" s="5"/>
      <c r="E3" s="5"/>
      <c r="F3" s="5"/>
    </row>
    <row r="4" ht="15.0" customHeight="1">
      <c r="A4" s="3" t="s">
        <v>7</v>
      </c>
      <c r="B4" s="4"/>
      <c r="C4" s="5"/>
      <c r="D4" s="5"/>
      <c r="E4" s="5"/>
      <c r="F4" s="5"/>
    </row>
    <row r="5" ht="15.0" customHeight="1">
      <c r="A5" s="6" t="s">
        <v>8</v>
      </c>
      <c r="B5" s="7">
        <v>95500.0</v>
      </c>
      <c r="C5" s="8">
        <f>(97888/9)*2</f>
        <v>21752.88889</v>
      </c>
      <c r="D5" s="8">
        <f>(1.025*C5)+(100335/5)</f>
        <v>42363.71111</v>
      </c>
      <c r="E5" s="5">
        <f>(102843/9)*2</f>
        <v>22854</v>
      </c>
      <c r="F5" s="5"/>
    </row>
    <row r="6" ht="15.0" customHeight="1">
      <c r="A6" s="9" t="s">
        <v>9</v>
      </c>
      <c r="B6" s="6" t="s">
        <v>10</v>
      </c>
      <c r="C6" s="10"/>
      <c r="D6" s="8"/>
      <c r="E6" s="8"/>
      <c r="F6" s="5"/>
    </row>
    <row r="7" ht="15.0" customHeight="1">
      <c r="A7" s="11"/>
      <c r="B7" s="12"/>
      <c r="C7" s="10"/>
      <c r="D7" s="5"/>
      <c r="E7" s="5"/>
      <c r="F7" s="5"/>
    </row>
    <row r="8" ht="15.0" customHeight="1">
      <c r="A8" s="13" t="s">
        <v>11</v>
      </c>
      <c r="B8" s="12"/>
      <c r="C8" s="10"/>
      <c r="D8" s="8" t="s">
        <v>12</v>
      </c>
      <c r="E8" s="8" t="s">
        <v>12</v>
      </c>
      <c r="F8" s="5"/>
    </row>
    <row r="9" ht="15.0" customHeight="1">
      <c r="A9" s="14" t="s">
        <v>13</v>
      </c>
      <c r="B9" s="7" t="s">
        <v>10</v>
      </c>
      <c r="C9" s="5"/>
      <c r="D9" s="8"/>
      <c r="E9" s="8"/>
      <c r="F9" s="5"/>
    </row>
    <row r="10" ht="15.0" customHeight="1">
      <c r="A10" s="14" t="s">
        <v>14</v>
      </c>
      <c r="B10" s="7" t="s">
        <v>10</v>
      </c>
      <c r="C10" s="5"/>
      <c r="D10" s="5"/>
      <c r="E10" s="5"/>
      <c r="F10" s="5"/>
    </row>
    <row r="11" ht="15.0" customHeight="1">
      <c r="A11" s="14" t="s">
        <v>15</v>
      </c>
      <c r="B11" s="4"/>
      <c r="C11" s="5"/>
      <c r="D11" s="5"/>
      <c r="E11" s="5"/>
      <c r="F11" s="5"/>
    </row>
    <row r="12" ht="15.0" customHeight="1">
      <c r="A12" s="9" t="s">
        <v>16</v>
      </c>
      <c r="B12" s="6" t="s">
        <v>17</v>
      </c>
      <c r="C12" s="10"/>
      <c r="D12" s="10"/>
      <c r="E12" s="10"/>
      <c r="F12" s="5"/>
    </row>
    <row r="13" ht="15.0" customHeight="1">
      <c r="A13" s="9" t="s">
        <v>18</v>
      </c>
      <c r="B13" s="12"/>
      <c r="C13" s="8">
        <f>8*610</f>
        <v>4880</v>
      </c>
      <c r="D13" s="8">
        <f>8*620</f>
        <v>4960</v>
      </c>
      <c r="E13" s="8">
        <f>8*640</f>
        <v>5120</v>
      </c>
      <c r="F13" s="15"/>
    </row>
    <row r="14" ht="15.0" customHeight="1">
      <c r="A14" s="4"/>
      <c r="B14" s="16"/>
      <c r="C14" s="17">
        <f t="shared" ref="C14:E14" si="1">SUM(C5:C13)</f>
        <v>26632.88889</v>
      </c>
      <c r="D14" s="17">
        <f t="shared" si="1"/>
        <v>47323.71111</v>
      </c>
      <c r="E14" s="17">
        <f t="shared" si="1"/>
        <v>27974</v>
      </c>
      <c r="F14" s="17">
        <f>SUM(C14:E14)</f>
        <v>101930.6</v>
      </c>
    </row>
    <row r="15" ht="15.0" customHeight="1">
      <c r="A15" s="4"/>
      <c r="B15" s="4"/>
      <c r="C15" s="5"/>
      <c r="D15" s="5"/>
      <c r="E15" s="5"/>
      <c r="F15" s="5"/>
    </row>
    <row r="16" ht="15.0" customHeight="1">
      <c r="A16" s="14" t="s">
        <v>19</v>
      </c>
      <c r="B16" s="4"/>
      <c r="C16" s="5"/>
      <c r="D16" s="5"/>
      <c r="E16" s="5"/>
      <c r="F16" s="5"/>
    </row>
    <row r="17" ht="15.0" customHeight="1">
      <c r="A17" s="9" t="s">
        <v>20</v>
      </c>
      <c r="B17" s="12"/>
      <c r="C17" s="10">
        <f t="shared" ref="C17:E17" si="2">round((C5+C6)*0.32,0)</f>
        <v>6961</v>
      </c>
      <c r="D17" s="10">
        <f t="shared" si="2"/>
        <v>13556</v>
      </c>
      <c r="E17" s="10">
        <f t="shared" si="2"/>
        <v>7313</v>
      </c>
      <c r="F17" s="5"/>
    </row>
    <row r="18" ht="15.0" customHeight="1">
      <c r="A18" s="9" t="s">
        <v>21</v>
      </c>
      <c r="B18" s="12"/>
      <c r="C18" s="10">
        <f t="shared" ref="C18:E18" si="3">round(C9*0.32,0)</f>
        <v>0</v>
      </c>
      <c r="D18" s="10">
        <f t="shared" si="3"/>
        <v>0</v>
      </c>
      <c r="E18" s="10">
        <f t="shared" si="3"/>
        <v>0</v>
      </c>
      <c r="F18" s="5"/>
    </row>
    <row r="19" ht="15.0" customHeight="1">
      <c r="A19" s="9" t="s">
        <v>22</v>
      </c>
      <c r="B19" s="12"/>
      <c r="C19" s="10"/>
      <c r="D19" s="10"/>
      <c r="E19" s="10"/>
      <c r="F19" s="5"/>
    </row>
    <row r="20" ht="15.0" customHeight="1">
      <c r="A20" s="9" t="s">
        <v>23</v>
      </c>
      <c r="B20" s="12"/>
      <c r="C20" s="10"/>
      <c r="D20" s="10"/>
      <c r="E20" s="10"/>
      <c r="F20" s="18"/>
    </row>
    <row r="21" ht="15.0" customHeight="1">
      <c r="A21" s="9" t="s">
        <v>24</v>
      </c>
      <c r="B21" s="12"/>
      <c r="C21" s="19">
        <f t="shared" ref="C21:E21" si="4">C13*0.1</f>
        <v>488</v>
      </c>
      <c r="D21" s="19">
        <f t="shared" si="4"/>
        <v>496</v>
      </c>
      <c r="E21" s="19">
        <f t="shared" si="4"/>
        <v>512</v>
      </c>
      <c r="F21" s="20"/>
    </row>
    <row r="22" ht="15.0" customHeight="1">
      <c r="A22" s="4"/>
      <c r="B22" s="16"/>
      <c r="C22" s="17">
        <f t="shared" ref="C22:E22" si="5">SUM(C17:C21)</f>
        <v>7449</v>
      </c>
      <c r="D22" s="17">
        <f t="shared" si="5"/>
        <v>14052</v>
      </c>
      <c r="E22" s="17">
        <f t="shared" si="5"/>
        <v>7825</v>
      </c>
      <c r="F22" s="17">
        <f>SUM(C22:E22)</f>
        <v>29326</v>
      </c>
    </row>
    <row r="23" ht="15.0" customHeight="1">
      <c r="A23" s="4"/>
      <c r="B23" s="4"/>
      <c r="C23" s="5"/>
      <c r="D23" s="5"/>
      <c r="E23" s="5"/>
      <c r="F23" s="18"/>
    </row>
    <row r="24" ht="15.0" customHeight="1">
      <c r="A24" s="3" t="s">
        <v>25</v>
      </c>
      <c r="B24" s="21"/>
      <c r="C24" s="22">
        <v>0.0</v>
      </c>
      <c r="D24" s="22">
        <v>0.0</v>
      </c>
      <c r="E24" s="22">
        <v>0.0</v>
      </c>
      <c r="F24" s="18">
        <f>SUM(C24:E24)</f>
        <v>0</v>
      </c>
    </row>
    <row r="25" ht="15.0" customHeight="1">
      <c r="A25" s="23"/>
      <c r="B25" s="4"/>
      <c r="C25" s="5"/>
      <c r="D25" s="5"/>
      <c r="E25" s="5"/>
      <c r="F25" s="5"/>
    </row>
    <row r="26" ht="15.0" customHeight="1">
      <c r="A26" s="14" t="s">
        <v>26</v>
      </c>
      <c r="B26" s="4"/>
      <c r="C26" s="5"/>
      <c r="D26" s="5"/>
      <c r="E26" s="5"/>
      <c r="F26" s="5"/>
    </row>
    <row r="27" ht="15.0" customHeight="1">
      <c r="A27" s="9" t="s">
        <v>27</v>
      </c>
      <c r="B27" s="4"/>
      <c r="C27" s="8">
        <v>2000.0</v>
      </c>
      <c r="D27" s="24">
        <v>2000.0</v>
      </c>
      <c r="E27" s="24">
        <v>2000.0</v>
      </c>
      <c r="F27" s="5"/>
    </row>
    <row r="28" ht="15.0" customHeight="1">
      <c r="A28" s="9" t="s">
        <v>28</v>
      </c>
      <c r="B28" s="6"/>
      <c r="C28" s="24">
        <v>2000.0</v>
      </c>
      <c r="D28" s="24">
        <v>2000.0</v>
      </c>
      <c r="E28" s="24">
        <v>2000.0</v>
      </c>
      <c r="F28" s="5"/>
    </row>
    <row r="29" ht="15.0" customHeight="1">
      <c r="A29" s="11"/>
      <c r="B29" s="12"/>
      <c r="C29" s="19"/>
      <c r="D29" s="19"/>
      <c r="E29" s="19"/>
      <c r="F29" s="20"/>
    </row>
    <row r="30" ht="15.0" customHeight="1">
      <c r="A30" s="4"/>
      <c r="B30" s="14"/>
      <c r="C30" s="25">
        <f t="shared" ref="C30:E30" si="6">SUM(C27:C28)</f>
        <v>4000</v>
      </c>
      <c r="D30" s="25">
        <f t="shared" si="6"/>
        <v>4000</v>
      </c>
      <c r="E30" s="25">
        <f t="shared" si="6"/>
        <v>4000</v>
      </c>
      <c r="F30" s="17">
        <f>SUM(C30:E30)</f>
        <v>12000</v>
      </c>
    </row>
    <row r="31" ht="15.0" customHeight="1">
      <c r="A31" s="13" t="s">
        <v>29</v>
      </c>
      <c r="B31" s="4"/>
      <c r="C31" s="5"/>
      <c r="D31" s="5"/>
      <c r="E31" s="5"/>
      <c r="F31" s="5"/>
    </row>
    <row r="32" ht="15.0" customHeight="1">
      <c r="A32" s="9" t="s">
        <v>30</v>
      </c>
      <c r="B32" s="4"/>
      <c r="C32" s="5"/>
      <c r="D32" s="5"/>
      <c r="E32" s="5"/>
      <c r="F32" s="5"/>
    </row>
    <row r="33" ht="15.0" customHeight="1">
      <c r="A33" s="9" t="s">
        <v>31</v>
      </c>
      <c r="B33" s="12"/>
      <c r="C33" s="10"/>
      <c r="D33" s="5"/>
      <c r="E33" s="5"/>
      <c r="F33" s="5"/>
    </row>
    <row r="34" ht="15.0" customHeight="1">
      <c r="A34" s="9" t="s">
        <v>32</v>
      </c>
      <c r="B34" s="12"/>
      <c r="C34" s="19"/>
      <c r="D34" s="19"/>
      <c r="E34" s="19"/>
      <c r="F34" s="20"/>
    </row>
    <row r="35" ht="15.0" customHeight="1">
      <c r="A35" s="4"/>
      <c r="B35" s="16"/>
      <c r="C35" s="17">
        <f t="shared" ref="C35:E35" si="7">SUM(C32:C34)</f>
        <v>0</v>
      </c>
      <c r="D35" s="17">
        <f t="shared" si="7"/>
        <v>0</v>
      </c>
      <c r="E35" s="17">
        <f t="shared" si="7"/>
        <v>0</v>
      </c>
      <c r="F35" s="17">
        <f>SUM(C35:E35)</f>
        <v>0</v>
      </c>
    </row>
    <row r="36" ht="15.0" customHeight="1">
      <c r="A36" s="4"/>
      <c r="B36" s="4"/>
      <c r="C36" s="5"/>
      <c r="D36" s="5"/>
      <c r="E36" s="5"/>
      <c r="F36" s="5"/>
    </row>
    <row r="37" ht="15.0" customHeight="1">
      <c r="A37" s="13" t="s">
        <v>33</v>
      </c>
      <c r="B37" s="4"/>
      <c r="C37" s="5"/>
      <c r="D37" s="5"/>
      <c r="E37" s="5"/>
      <c r="F37" s="5"/>
    </row>
    <row r="38" ht="15.0" customHeight="1">
      <c r="A38" s="9" t="s">
        <v>34</v>
      </c>
      <c r="B38" s="7"/>
      <c r="C38" s="8"/>
      <c r="D38" s="8"/>
      <c r="E38" s="5"/>
      <c r="F38" s="5"/>
    </row>
    <row r="39" ht="15.0" customHeight="1">
      <c r="A39" s="9" t="s">
        <v>35</v>
      </c>
      <c r="B39" s="6"/>
      <c r="C39" s="24"/>
      <c r="D39" s="5"/>
      <c r="E39" s="5"/>
      <c r="F39" s="5"/>
    </row>
    <row r="40" ht="15.0" customHeight="1">
      <c r="A40" s="9" t="s">
        <v>36</v>
      </c>
      <c r="B40" s="12"/>
      <c r="C40" s="10"/>
      <c r="D40" s="5"/>
      <c r="E40" s="5"/>
      <c r="F40" s="5"/>
    </row>
    <row r="41" ht="15.0" customHeight="1">
      <c r="A41" s="9" t="s">
        <v>37</v>
      </c>
      <c r="B41" s="12"/>
      <c r="C41" s="10"/>
      <c r="D41" s="5"/>
      <c r="E41" s="5"/>
      <c r="F41" s="5"/>
    </row>
    <row r="42" ht="15.0" customHeight="1">
      <c r="A42" s="9" t="s">
        <v>38</v>
      </c>
      <c r="B42" s="12"/>
      <c r="C42" s="10"/>
      <c r="D42" s="5"/>
      <c r="E42" s="5"/>
      <c r="F42" s="5"/>
    </row>
    <row r="43" ht="15.0" customHeight="1">
      <c r="A43" s="9" t="s">
        <v>39</v>
      </c>
      <c r="B43" s="6"/>
      <c r="C43" s="26"/>
      <c r="D43" s="27"/>
      <c r="E43" s="27"/>
      <c r="F43" s="15"/>
    </row>
    <row r="44" ht="15.0" customHeight="1">
      <c r="A44" s="4"/>
      <c r="B44" s="16"/>
      <c r="C44" s="17">
        <f t="shared" ref="C44:E44" si="8">SUM(C38:C43)</f>
        <v>0</v>
      </c>
      <c r="D44" s="17">
        <f t="shared" si="8"/>
        <v>0</v>
      </c>
      <c r="E44" s="17">
        <f t="shared" si="8"/>
        <v>0</v>
      </c>
      <c r="F44" s="17">
        <f>SUM(C44:E44)</f>
        <v>0</v>
      </c>
    </row>
    <row r="45" ht="15.0" customHeight="1">
      <c r="A45" s="4"/>
      <c r="B45" s="12"/>
      <c r="C45" s="10"/>
      <c r="D45" s="10"/>
      <c r="E45" s="10"/>
      <c r="F45" s="18"/>
    </row>
    <row r="46" ht="15.0" customHeight="1">
      <c r="A46" s="13" t="s">
        <v>40</v>
      </c>
      <c r="B46" s="16"/>
      <c r="C46" s="20">
        <f t="shared" ref="C46:E46" si="9">C44+C35+C30+C24+C22+C14</f>
        <v>38081.88889</v>
      </c>
      <c r="D46" s="20">
        <f t="shared" si="9"/>
        <v>65375.71111</v>
      </c>
      <c r="E46" s="20">
        <f t="shared" si="9"/>
        <v>39799</v>
      </c>
      <c r="F46" s="20">
        <f>SUM(F4:F44)</f>
        <v>143256.6</v>
      </c>
    </row>
    <row r="47" ht="15.0" customHeight="1">
      <c r="A47" s="28"/>
      <c r="B47" s="29"/>
      <c r="C47" s="30"/>
      <c r="D47" s="30"/>
      <c r="E47" s="31"/>
      <c r="F47" s="5"/>
    </row>
    <row r="48" ht="15.0" customHeight="1">
      <c r="A48" s="32" t="s">
        <v>41</v>
      </c>
      <c r="B48" s="29"/>
      <c r="C48" s="30">
        <f t="shared" ref="C48:E48" si="10">C46-C24-C12-C35</f>
        <v>38081.88889</v>
      </c>
      <c r="D48" s="30">
        <f t="shared" si="10"/>
        <v>65375.71111</v>
      </c>
      <c r="E48" s="30">
        <f t="shared" si="10"/>
        <v>39799</v>
      </c>
      <c r="F48" s="5"/>
    </row>
    <row r="49" ht="15.0" customHeight="1">
      <c r="A49" s="14"/>
      <c r="B49" s="4"/>
      <c r="C49" s="5"/>
      <c r="D49" s="5"/>
      <c r="E49" s="5"/>
      <c r="F49" s="5"/>
    </row>
    <row r="50" ht="15.0" customHeight="1">
      <c r="A50" s="14" t="s">
        <v>42</v>
      </c>
      <c r="B50" s="4"/>
      <c r="C50" s="33"/>
      <c r="D50" s="33"/>
      <c r="E50" s="33"/>
      <c r="F50" s="33"/>
    </row>
    <row r="51" ht="15.0" customHeight="1">
      <c r="A51" s="9" t="s">
        <v>43</v>
      </c>
      <c r="B51" s="12"/>
      <c r="C51" s="10">
        <f t="shared" ref="C51:E51" si="11">round(C48*0.35,0)</f>
        <v>13329</v>
      </c>
      <c r="D51" s="10">
        <f t="shared" si="11"/>
        <v>22881</v>
      </c>
      <c r="E51" s="10">
        <f t="shared" si="11"/>
        <v>13930</v>
      </c>
      <c r="F51" s="5"/>
    </row>
    <row r="52" ht="15.0" customHeight="1">
      <c r="A52" s="11"/>
      <c r="B52" s="12"/>
      <c r="C52" s="19"/>
      <c r="D52" s="19"/>
      <c r="E52" s="19"/>
      <c r="F52" s="20"/>
    </row>
    <row r="53" ht="15.0" customHeight="1">
      <c r="A53" s="13" t="s">
        <v>44</v>
      </c>
      <c r="B53" s="12"/>
      <c r="C53" s="34">
        <f t="shared" ref="C53:E53" si="12">SUM(C51:C52)</f>
        <v>13329</v>
      </c>
      <c r="D53" s="34">
        <f t="shared" si="12"/>
        <v>22881</v>
      </c>
      <c r="E53" s="34">
        <f t="shared" si="12"/>
        <v>13930</v>
      </c>
      <c r="F53" s="17">
        <f>SUM(C53:E53)</f>
        <v>50140</v>
      </c>
    </row>
    <row r="54" ht="15.0" customHeight="1">
      <c r="A54" s="35"/>
      <c r="B54" s="35"/>
      <c r="C54" s="19"/>
      <c r="D54" s="19"/>
      <c r="E54" s="19"/>
      <c r="F54" s="20"/>
    </row>
    <row r="55" ht="15.75" customHeight="1">
      <c r="A55" s="36" t="s">
        <v>45</v>
      </c>
      <c r="B55" s="37"/>
      <c r="C55" s="38">
        <f t="shared" ref="C55:E55" si="13">SUM(C46+C53)</f>
        <v>51410.88889</v>
      </c>
      <c r="D55" s="38">
        <f t="shared" si="13"/>
        <v>88256.71111</v>
      </c>
      <c r="E55" s="38">
        <f t="shared" si="13"/>
        <v>53729</v>
      </c>
      <c r="F55" s="39">
        <f>F46+F53</f>
        <v>193396.6</v>
      </c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7.88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6" width="7.88"/>
  </cols>
  <sheetData>
    <row r="1" ht="15.0" customHeight="1"/>
    <row r="2" ht="15.0" customHeight="1"/>
    <row r="3" ht="15.0" customHeight="1"/>
    <row r="4" ht="15.0" customHeight="1"/>
    <row r="5" ht="15.0" customHeight="1"/>
    <row r="6" ht="15.0" customHeight="1"/>
    <row r="7" ht="15.0" customHeight="1"/>
    <row r="8" ht="15.0" customHeight="1"/>
    <row r="9" ht="15.0" customHeight="1"/>
    <row r="10" ht="15.0" customHeight="1"/>
    <row r="11" ht="15.0" customHeight="1"/>
    <row r="12" ht="15.0" customHeight="1"/>
    <row r="13" ht="15.0" customHeight="1"/>
    <row r="14" ht="15.0" customHeight="1"/>
    <row r="15" ht="15.0" customHeight="1"/>
    <row r="16" ht="15.0" customHeight="1"/>
    <row r="17" ht="15.0" customHeight="1"/>
    <row r="18" ht="15.0" customHeight="1"/>
    <row r="19" ht="15.0" customHeight="1"/>
    <row r="20" ht="15.0" customHeight="1"/>
  </sheetData>
  <drawing r:id="rId1"/>
</worksheet>
</file>