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ój dysk\it\staltron\app\"/>
    </mc:Choice>
  </mc:AlternateContent>
  <xr:revisionPtr revIDLastSave="0" documentId="8_{45EA794C-D299-4620-8290-F043EA3ECDFE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Take Off" sheetId="3" r:id="rId1"/>
    <sheet name="Fab. Shedule" sheetId="1" r:id="rId2"/>
  </sheets>
  <definedNames>
    <definedName name="_xlnm._FilterDatabase" localSheetId="1" hidden="1">'Fab. Shedule'!$A$1:$AA$105</definedName>
    <definedName name="_xlnm._FilterDatabase" localSheetId="0" hidden="1">'Take Off'!$A$2:$AC$2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9" i="1" l="1"/>
  <c r="B3" i="1"/>
  <c r="C3" i="1"/>
  <c r="E3" i="1"/>
  <c r="F3" i="1"/>
  <c r="G3" i="1"/>
  <c r="H3" i="1"/>
  <c r="J3" i="1"/>
  <c r="K3" i="1"/>
  <c r="L3" i="1"/>
  <c r="P3" i="1"/>
  <c r="Q3" i="1"/>
  <c r="X3" i="1"/>
  <c r="Y3" i="1"/>
  <c r="Z3" i="1"/>
  <c r="AA3" i="1"/>
  <c r="B4" i="1"/>
  <c r="C4" i="1"/>
  <c r="E4" i="1"/>
  <c r="F4" i="1"/>
  <c r="G4" i="1"/>
  <c r="H4" i="1"/>
  <c r="I4" i="1"/>
  <c r="J4" i="1"/>
  <c r="K4" i="1"/>
  <c r="L4" i="1"/>
  <c r="P4" i="1"/>
  <c r="Q4" i="1"/>
  <c r="R4" i="1"/>
  <c r="X4" i="1"/>
  <c r="Y4" i="1"/>
  <c r="Z4" i="1"/>
  <c r="AA4" i="1"/>
  <c r="B5" i="1"/>
  <c r="C5" i="1"/>
  <c r="E5" i="1"/>
  <c r="F5" i="1"/>
  <c r="G5" i="1"/>
  <c r="H5" i="1"/>
  <c r="J5" i="1"/>
  <c r="K5" i="1"/>
  <c r="L5" i="1"/>
  <c r="P5" i="1"/>
  <c r="X5" i="1"/>
  <c r="Y5" i="1"/>
  <c r="Z5" i="1"/>
  <c r="AA5" i="1"/>
  <c r="B6" i="1"/>
  <c r="C6" i="1"/>
  <c r="E6" i="1"/>
  <c r="F6" i="1"/>
  <c r="G6" i="1"/>
  <c r="H6" i="1"/>
  <c r="I6" i="1"/>
  <c r="J6" i="1"/>
  <c r="K6" i="1"/>
  <c r="L6" i="1"/>
  <c r="P6" i="1"/>
  <c r="Q6" i="1"/>
  <c r="R6" i="1"/>
  <c r="X6" i="1"/>
  <c r="Y6" i="1"/>
  <c r="Z6" i="1"/>
  <c r="AA6" i="1"/>
  <c r="B7" i="1"/>
  <c r="C7" i="1"/>
  <c r="E7" i="1"/>
  <c r="F7" i="1"/>
  <c r="G7" i="1"/>
  <c r="H7" i="1"/>
  <c r="I7" i="1"/>
  <c r="J7" i="1"/>
  <c r="K7" i="1"/>
  <c r="L7" i="1"/>
  <c r="P7" i="1"/>
  <c r="Q7" i="1"/>
  <c r="R7" i="1"/>
  <c r="X7" i="1"/>
  <c r="Y7" i="1"/>
  <c r="Z7" i="1"/>
  <c r="AA7" i="1"/>
  <c r="B8" i="1"/>
  <c r="C8" i="1"/>
  <c r="E8" i="1"/>
  <c r="F8" i="1"/>
  <c r="G8" i="1"/>
  <c r="H8" i="1"/>
  <c r="J8" i="1"/>
  <c r="K8" i="1"/>
  <c r="L8" i="1"/>
  <c r="P8" i="1"/>
  <c r="X8" i="1"/>
  <c r="Y8" i="1"/>
  <c r="Z8" i="1"/>
  <c r="AA8" i="1"/>
  <c r="B9" i="1"/>
  <c r="C9" i="1"/>
  <c r="E9" i="1"/>
  <c r="F9" i="1"/>
  <c r="G9" i="1"/>
  <c r="H9" i="1"/>
  <c r="I9" i="1"/>
  <c r="J9" i="1"/>
  <c r="K9" i="1"/>
  <c r="L9" i="1"/>
  <c r="P9" i="1"/>
  <c r="Q9" i="1"/>
  <c r="R9" i="1"/>
  <c r="X9" i="1"/>
  <c r="Y9" i="1"/>
  <c r="Z9" i="1"/>
  <c r="AA9" i="1"/>
  <c r="B10" i="1"/>
  <c r="C10" i="1"/>
  <c r="E10" i="1"/>
  <c r="F10" i="1"/>
  <c r="G10" i="1"/>
  <c r="H10" i="1"/>
  <c r="I10" i="1"/>
  <c r="J10" i="1"/>
  <c r="K10" i="1"/>
  <c r="L10" i="1"/>
  <c r="P10" i="1"/>
  <c r="Q10" i="1"/>
  <c r="R10" i="1"/>
  <c r="X10" i="1"/>
  <c r="Y10" i="1"/>
  <c r="Z10" i="1"/>
  <c r="AA10" i="1"/>
  <c r="B11" i="1"/>
  <c r="C11" i="1"/>
  <c r="E11" i="1"/>
  <c r="F11" i="1"/>
  <c r="G11" i="1"/>
  <c r="H11" i="1"/>
  <c r="J11" i="1"/>
  <c r="K11" i="1"/>
  <c r="L11" i="1"/>
  <c r="P11" i="1"/>
  <c r="X11" i="1"/>
  <c r="Y11" i="1"/>
  <c r="Z11" i="1"/>
  <c r="AA11" i="1"/>
  <c r="B12" i="1"/>
  <c r="C12" i="1"/>
  <c r="E12" i="1"/>
  <c r="F12" i="1"/>
  <c r="G12" i="1"/>
  <c r="H12" i="1"/>
  <c r="I12" i="1"/>
  <c r="J12" i="1"/>
  <c r="K12" i="1"/>
  <c r="L12" i="1"/>
  <c r="P12" i="1"/>
  <c r="Q12" i="1"/>
  <c r="R12" i="1"/>
  <c r="X12" i="1"/>
  <c r="Y12" i="1"/>
  <c r="Z12" i="1"/>
  <c r="AA12" i="1"/>
  <c r="B13" i="1"/>
  <c r="C13" i="1"/>
  <c r="E13" i="1"/>
  <c r="F13" i="1"/>
  <c r="G13" i="1"/>
  <c r="H13" i="1"/>
  <c r="I13" i="1"/>
  <c r="J13" i="1"/>
  <c r="K13" i="1"/>
  <c r="L13" i="1"/>
  <c r="P13" i="1"/>
  <c r="Q13" i="1"/>
  <c r="R13" i="1"/>
  <c r="X13" i="1"/>
  <c r="Y13" i="1"/>
  <c r="Z13" i="1"/>
  <c r="AA13" i="1"/>
  <c r="B14" i="1"/>
  <c r="C14" i="1"/>
  <c r="E14" i="1"/>
  <c r="F14" i="1"/>
  <c r="G14" i="1"/>
  <c r="H14" i="1"/>
  <c r="I14" i="1"/>
  <c r="J14" i="1"/>
  <c r="K14" i="1"/>
  <c r="L14" i="1"/>
  <c r="P14" i="1"/>
  <c r="Q14" i="1"/>
  <c r="R14" i="1"/>
  <c r="X14" i="1"/>
  <c r="Y14" i="1"/>
  <c r="Z14" i="1"/>
  <c r="AA14" i="1"/>
  <c r="B15" i="1"/>
  <c r="C15" i="1"/>
  <c r="E15" i="1"/>
  <c r="G15" i="1"/>
  <c r="H15" i="1"/>
  <c r="J15" i="1"/>
  <c r="K15" i="1"/>
  <c r="L15" i="1"/>
  <c r="P15" i="1"/>
  <c r="X15" i="1"/>
  <c r="Y15" i="1"/>
  <c r="Z15" i="1"/>
  <c r="AA15" i="1"/>
  <c r="B16" i="1"/>
  <c r="C16" i="1"/>
  <c r="E16" i="1"/>
  <c r="F16" i="1"/>
  <c r="G16" i="1"/>
  <c r="H16" i="1"/>
  <c r="I16" i="1"/>
  <c r="J16" i="1"/>
  <c r="K16" i="1"/>
  <c r="L16" i="1"/>
  <c r="P16" i="1"/>
  <c r="Q16" i="1"/>
  <c r="R16" i="1"/>
  <c r="X16" i="1"/>
  <c r="Y16" i="1"/>
  <c r="Z16" i="1"/>
  <c r="AA16" i="1"/>
  <c r="B17" i="1"/>
  <c r="C17" i="1"/>
  <c r="E17" i="1"/>
  <c r="F17" i="1"/>
  <c r="G17" i="1"/>
  <c r="H17" i="1"/>
  <c r="I17" i="1"/>
  <c r="J17" i="1"/>
  <c r="K17" i="1"/>
  <c r="L17" i="1"/>
  <c r="P17" i="1"/>
  <c r="Q17" i="1"/>
  <c r="R17" i="1"/>
  <c r="X17" i="1"/>
  <c r="Y17" i="1"/>
  <c r="Z17" i="1"/>
  <c r="AA17" i="1"/>
  <c r="B18" i="1"/>
  <c r="C18" i="1"/>
  <c r="J18" i="1"/>
  <c r="K18" i="1"/>
  <c r="L18" i="1"/>
  <c r="P18" i="1"/>
  <c r="X18" i="1"/>
  <c r="Y18" i="1"/>
  <c r="Z18" i="1"/>
  <c r="AA18" i="1"/>
  <c r="B19" i="1"/>
  <c r="C19" i="1"/>
  <c r="E19" i="1"/>
  <c r="F19" i="1"/>
  <c r="G19" i="1"/>
  <c r="H19" i="1"/>
  <c r="I19" i="1"/>
  <c r="J19" i="1"/>
  <c r="K19" i="1"/>
  <c r="L19" i="1"/>
  <c r="P19" i="1"/>
  <c r="Q19" i="1"/>
  <c r="R19" i="1"/>
  <c r="X19" i="1"/>
  <c r="Y19" i="1"/>
  <c r="Z19" i="1"/>
  <c r="AA19" i="1"/>
  <c r="B20" i="1"/>
  <c r="C20" i="1"/>
  <c r="E20" i="1"/>
  <c r="F20" i="1"/>
  <c r="G20" i="1"/>
  <c r="H20" i="1"/>
  <c r="I20" i="1"/>
  <c r="J20" i="1"/>
  <c r="K20" i="1"/>
  <c r="L20" i="1"/>
  <c r="P20" i="1"/>
  <c r="Q20" i="1"/>
  <c r="R20" i="1"/>
  <c r="X20" i="1"/>
  <c r="Y20" i="1"/>
  <c r="Z20" i="1"/>
  <c r="AA20" i="1"/>
  <c r="B21" i="1"/>
  <c r="C21" i="1"/>
  <c r="G21" i="1"/>
  <c r="J21" i="1"/>
  <c r="K21" i="1"/>
  <c r="L21" i="1"/>
  <c r="P21" i="1"/>
  <c r="X21" i="1"/>
  <c r="Y21" i="1"/>
  <c r="Z21" i="1"/>
  <c r="AA21" i="1"/>
  <c r="B22" i="1"/>
  <c r="C22" i="1"/>
  <c r="E22" i="1"/>
  <c r="F22" i="1"/>
  <c r="G22" i="1"/>
  <c r="H22" i="1"/>
  <c r="I22" i="1"/>
  <c r="J22" i="1"/>
  <c r="K22" i="1"/>
  <c r="L22" i="1"/>
  <c r="P22" i="1"/>
  <c r="Q22" i="1"/>
  <c r="R22" i="1"/>
  <c r="X22" i="1"/>
  <c r="Y22" i="1"/>
  <c r="Z22" i="1"/>
  <c r="AA22" i="1"/>
  <c r="B23" i="1"/>
  <c r="C23" i="1"/>
  <c r="E23" i="1"/>
  <c r="F23" i="1"/>
  <c r="G23" i="1"/>
  <c r="H23" i="1"/>
  <c r="I23" i="1"/>
  <c r="J23" i="1"/>
  <c r="K23" i="1"/>
  <c r="L23" i="1"/>
  <c r="P23" i="1"/>
  <c r="Q23" i="1"/>
  <c r="R23" i="1"/>
  <c r="X23" i="1"/>
  <c r="Y23" i="1"/>
  <c r="Z23" i="1"/>
  <c r="AA23" i="1"/>
  <c r="B24" i="1"/>
  <c r="C24" i="1"/>
  <c r="J24" i="1"/>
  <c r="K24" i="1"/>
  <c r="L24" i="1"/>
  <c r="P24" i="1"/>
  <c r="X24" i="1"/>
  <c r="Y24" i="1"/>
  <c r="Z24" i="1"/>
  <c r="AA24" i="1"/>
  <c r="B25" i="1"/>
  <c r="C25" i="1"/>
  <c r="E25" i="1"/>
  <c r="F25" i="1"/>
  <c r="G25" i="1"/>
  <c r="H25" i="1"/>
  <c r="I25" i="1"/>
  <c r="J25" i="1"/>
  <c r="K25" i="1"/>
  <c r="L25" i="1"/>
  <c r="P25" i="1"/>
  <c r="Q25" i="1"/>
  <c r="R25" i="1"/>
  <c r="X25" i="1"/>
  <c r="Y25" i="1"/>
  <c r="Z25" i="1"/>
  <c r="AA25" i="1"/>
  <c r="B26" i="1"/>
  <c r="C26" i="1"/>
  <c r="J26" i="1"/>
  <c r="K26" i="1"/>
  <c r="L26" i="1"/>
  <c r="P26" i="1"/>
  <c r="X26" i="1"/>
  <c r="Y26" i="1"/>
  <c r="Z26" i="1"/>
  <c r="AA26" i="1"/>
  <c r="B27" i="1"/>
  <c r="C27" i="1"/>
  <c r="E27" i="1"/>
  <c r="F27" i="1"/>
  <c r="G27" i="1"/>
  <c r="H27" i="1"/>
  <c r="I27" i="1"/>
  <c r="J27" i="1"/>
  <c r="K27" i="1"/>
  <c r="L27" i="1"/>
  <c r="P27" i="1"/>
  <c r="Q27" i="1"/>
  <c r="R27" i="1"/>
  <c r="X27" i="1"/>
  <c r="Y27" i="1"/>
  <c r="Z27" i="1"/>
  <c r="AA27" i="1"/>
  <c r="B28" i="1"/>
  <c r="C28" i="1"/>
  <c r="E28" i="1"/>
  <c r="F28" i="1"/>
  <c r="G28" i="1"/>
  <c r="H28" i="1"/>
  <c r="I28" i="1"/>
  <c r="J28" i="1"/>
  <c r="K28" i="1"/>
  <c r="L28" i="1"/>
  <c r="P28" i="1"/>
  <c r="Q28" i="1"/>
  <c r="R28" i="1"/>
  <c r="X28" i="1"/>
  <c r="Y28" i="1"/>
  <c r="Z28" i="1"/>
  <c r="AA28" i="1"/>
  <c r="B29" i="1"/>
  <c r="C29" i="1"/>
  <c r="J29" i="1"/>
  <c r="K29" i="1"/>
  <c r="L29" i="1"/>
  <c r="P29" i="1"/>
  <c r="X29" i="1"/>
  <c r="Y29" i="1"/>
  <c r="Z29" i="1"/>
  <c r="AA29" i="1"/>
  <c r="B30" i="1"/>
  <c r="C30" i="1"/>
  <c r="E30" i="1"/>
  <c r="F30" i="1"/>
  <c r="G30" i="1"/>
  <c r="H30" i="1"/>
  <c r="I30" i="1"/>
  <c r="J30" i="1"/>
  <c r="K30" i="1"/>
  <c r="L30" i="1"/>
  <c r="P30" i="1"/>
  <c r="Q30" i="1"/>
  <c r="R30" i="1"/>
  <c r="X30" i="1"/>
  <c r="Y30" i="1"/>
  <c r="Z30" i="1"/>
  <c r="AA30" i="1"/>
  <c r="B31" i="1"/>
  <c r="C31" i="1"/>
  <c r="J31" i="1"/>
  <c r="K31" i="1"/>
  <c r="L31" i="1"/>
  <c r="P31" i="1"/>
  <c r="X31" i="1"/>
  <c r="Y31" i="1"/>
  <c r="Z31" i="1"/>
  <c r="AA31" i="1"/>
  <c r="B32" i="1"/>
  <c r="C32" i="1"/>
  <c r="E32" i="1"/>
  <c r="F32" i="1"/>
  <c r="G32" i="1"/>
  <c r="H32" i="1"/>
  <c r="I32" i="1"/>
  <c r="J32" i="1"/>
  <c r="K32" i="1"/>
  <c r="L32" i="1"/>
  <c r="P32" i="1"/>
  <c r="Q32" i="1"/>
  <c r="R32" i="1"/>
  <c r="X32" i="1"/>
  <c r="Y32" i="1"/>
  <c r="Z32" i="1"/>
  <c r="AA32" i="1"/>
  <c r="B33" i="1"/>
  <c r="C33" i="1"/>
  <c r="E33" i="1"/>
  <c r="F33" i="1"/>
  <c r="G33" i="1"/>
  <c r="H33" i="1"/>
  <c r="I33" i="1"/>
  <c r="J33" i="1"/>
  <c r="K33" i="1"/>
  <c r="L33" i="1"/>
  <c r="P33" i="1"/>
  <c r="Q33" i="1"/>
  <c r="R33" i="1"/>
  <c r="X33" i="1"/>
  <c r="Y33" i="1"/>
  <c r="Z33" i="1"/>
  <c r="AA33" i="1"/>
  <c r="B34" i="1"/>
  <c r="C34" i="1"/>
  <c r="E34" i="1"/>
  <c r="F34" i="1"/>
  <c r="G34" i="1"/>
  <c r="H34" i="1"/>
  <c r="I34" i="1"/>
  <c r="J34" i="1"/>
  <c r="K34" i="1"/>
  <c r="L34" i="1"/>
  <c r="P34" i="1"/>
  <c r="Q34" i="1"/>
  <c r="R34" i="1"/>
  <c r="X34" i="1"/>
  <c r="Y34" i="1"/>
  <c r="Z34" i="1"/>
  <c r="AA34" i="1"/>
  <c r="B35" i="1"/>
  <c r="C35" i="1"/>
  <c r="G35" i="1"/>
  <c r="J35" i="1"/>
  <c r="K35" i="1"/>
  <c r="L35" i="1"/>
  <c r="P35" i="1"/>
  <c r="X35" i="1"/>
  <c r="Y35" i="1"/>
  <c r="Z35" i="1"/>
  <c r="AA35" i="1"/>
  <c r="B36" i="1"/>
  <c r="C36" i="1"/>
  <c r="E36" i="1"/>
  <c r="F36" i="1"/>
  <c r="G36" i="1"/>
  <c r="H36" i="1"/>
  <c r="I36" i="1"/>
  <c r="J36" i="1"/>
  <c r="K36" i="1"/>
  <c r="L36" i="1"/>
  <c r="P36" i="1"/>
  <c r="Q36" i="1"/>
  <c r="R36" i="1"/>
  <c r="X36" i="1"/>
  <c r="Y36" i="1"/>
  <c r="Z36" i="1"/>
  <c r="AA36" i="1"/>
  <c r="B37" i="1"/>
  <c r="C37" i="1"/>
  <c r="E37" i="1"/>
  <c r="F37" i="1"/>
  <c r="G37" i="1"/>
  <c r="H37" i="1"/>
  <c r="I37" i="1"/>
  <c r="J37" i="1"/>
  <c r="K37" i="1"/>
  <c r="L37" i="1"/>
  <c r="P37" i="1"/>
  <c r="Q37" i="1"/>
  <c r="R37" i="1"/>
  <c r="X37" i="1"/>
  <c r="Y37" i="1"/>
  <c r="Z37" i="1"/>
  <c r="AA37" i="1"/>
  <c r="B38" i="1"/>
  <c r="C38" i="1"/>
  <c r="G38" i="1"/>
  <c r="J38" i="1"/>
  <c r="K38" i="1"/>
  <c r="L38" i="1"/>
  <c r="P38" i="1"/>
  <c r="X38" i="1"/>
  <c r="Y38" i="1"/>
  <c r="Z38" i="1"/>
  <c r="AA38" i="1"/>
  <c r="B39" i="1"/>
  <c r="C39" i="1"/>
  <c r="E39" i="1"/>
  <c r="F39" i="1"/>
  <c r="G39" i="1"/>
  <c r="H39" i="1"/>
  <c r="I39" i="1"/>
  <c r="J39" i="1"/>
  <c r="K39" i="1"/>
  <c r="L39" i="1"/>
  <c r="P39" i="1"/>
  <c r="Q39" i="1"/>
  <c r="R39" i="1"/>
  <c r="X39" i="1"/>
  <c r="Y39" i="1"/>
  <c r="Z39" i="1"/>
  <c r="AA39" i="1"/>
  <c r="B40" i="1"/>
  <c r="C40" i="1"/>
  <c r="E40" i="1"/>
  <c r="F40" i="1"/>
  <c r="G40" i="1"/>
  <c r="H40" i="1"/>
  <c r="I40" i="1"/>
  <c r="J40" i="1"/>
  <c r="K40" i="1"/>
  <c r="L40" i="1"/>
  <c r="P40" i="1"/>
  <c r="Q40" i="1"/>
  <c r="R40" i="1"/>
  <c r="X40" i="1"/>
  <c r="Y40" i="1"/>
  <c r="Z40" i="1"/>
  <c r="AA40" i="1"/>
  <c r="B41" i="1"/>
  <c r="C41" i="1"/>
  <c r="E41" i="1"/>
  <c r="F41" i="1"/>
  <c r="G41" i="1"/>
  <c r="H41" i="1"/>
  <c r="I41" i="1"/>
  <c r="J41" i="1"/>
  <c r="K41" i="1"/>
  <c r="L41" i="1"/>
  <c r="P41" i="1"/>
  <c r="Q41" i="1"/>
  <c r="R41" i="1"/>
  <c r="X41" i="1"/>
  <c r="Y41" i="1"/>
  <c r="Z41" i="1"/>
  <c r="AA41" i="1"/>
  <c r="B42" i="1"/>
  <c r="C42" i="1"/>
  <c r="E42" i="1"/>
  <c r="F42" i="1"/>
  <c r="G42" i="1"/>
  <c r="H42" i="1"/>
  <c r="I42" i="1"/>
  <c r="J42" i="1"/>
  <c r="K42" i="1"/>
  <c r="L42" i="1"/>
  <c r="P42" i="1"/>
  <c r="Q42" i="1"/>
  <c r="R42" i="1"/>
  <c r="X42" i="1"/>
  <c r="Y42" i="1"/>
  <c r="Z42" i="1"/>
  <c r="AA42" i="1"/>
  <c r="B43" i="1"/>
  <c r="C43" i="1"/>
  <c r="E43" i="1"/>
  <c r="F43" i="1"/>
  <c r="G43" i="1"/>
  <c r="H43" i="1"/>
  <c r="I43" i="1"/>
  <c r="J43" i="1"/>
  <c r="K43" i="1"/>
  <c r="L43" i="1"/>
  <c r="P43" i="1"/>
  <c r="Q43" i="1"/>
  <c r="R43" i="1"/>
  <c r="X43" i="1"/>
  <c r="Y43" i="1"/>
  <c r="Z43" i="1"/>
  <c r="AA43" i="1"/>
  <c r="B44" i="1"/>
  <c r="C44" i="1"/>
  <c r="E44" i="1"/>
  <c r="F44" i="1"/>
  <c r="G44" i="1"/>
  <c r="H44" i="1"/>
  <c r="I44" i="1"/>
  <c r="J44" i="1"/>
  <c r="K44" i="1"/>
  <c r="L44" i="1"/>
  <c r="P44" i="1"/>
  <c r="Q44" i="1"/>
  <c r="R44" i="1"/>
  <c r="X44" i="1"/>
  <c r="Y44" i="1"/>
  <c r="Z44" i="1"/>
  <c r="AA44" i="1"/>
  <c r="B45" i="1"/>
  <c r="C45" i="1"/>
  <c r="E45" i="1"/>
  <c r="F45" i="1"/>
  <c r="G45" i="1"/>
  <c r="H45" i="1"/>
  <c r="I45" i="1"/>
  <c r="J45" i="1"/>
  <c r="K45" i="1"/>
  <c r="L45" i="1"/>
  <c r="P45" i="1"/>
  <c r="Q45" i="1"/>
  <c r="R45" i="1"/>
  <c r="X45" i="1"/>
  <c r="Y45" i="1"/>
  <c r="Z45" i="1"/>
  <c r="AA45" i="1"/>
  <c r="B46" i="1"/>
  <c r="C46" i="1"/>
  <c r="E46" i="1"/>
  <c r="F46" i="1"/>
  <c r="G46" i="1"/>
  <c r="H46" i="1"/>
  <c r="I46" i="1"/>
  <c r="J46" i="1"/>
  <c r="K46" i="1"/>
  <c r="L46" i="1"/>
  <c r="P46" i="1"/>
  <c r="Q46" i="1"/>
  <c r="R46" i="1"/>
  <c r="X46" i="1"/>
  <c r="Y46" i="1"/>
  <c r="Z46" i="1"/>
  <c r="AA46" i="1"/>
  <c r="B47" i="1"/>
  <c r="C47" i="1"/>
  <c r="E47" i="1"/>
  <c r="F47" i="1"/>
  <c r="G47" i="1"/>
  <c r="H47" i="1"/>
  <c r="I47" i="1"/>
  <c r="J47" i="1"/>
  <c r="K47" i="1"/>
  <c r="L47" i="1"/>
  <c r="P47" i="1"/>
  <c r="Q47" i="1"/>
  <c r="R47" i="1"/>
  <c r="X47" i="1"/>
  <c r="Y47" i="1"/>
  <c r="Z47" i="1"/>
  <c r="AA47" i="1"/>
  <c r="B48" i="1"/>
  <c r="C48" i="1"/>
  <c r="E48" i="1"/>
  <c r="F48" i="1"/>
  <c r="G48" i="1"/>
  <c r="H48" i="1"/>
  <c r="I48" i="1"/>
  <c r="J48" i="1"/>
  <c r="K48" i="1"/>
  <c r="L48" i="1"/>
  <c r="P48" i="1"/>
  <c r="Q48" i="1"/>
  <c r="R48" i="1"/>
  <c r="X48" i="1"/>
  <c r="Y48" i="1"/>
  <c r="Z48" i="1"/>
  <c r="AA48" i="1"/>
  <c r="B49" i="1"/>
  <c r="C49" i="1"/>
  <c r="E49" i="1"/>
  <c r="F49" i="1"/>
  <c r="G49" i="1"/>
  <c r="H49" i="1"/>
  <c r="I49" i="1"/>
  <c r="J49" i="1"/>
  <c r="K49" i="1"/>
  <c r="L49" i="1"/>
  <c r="P49" i="1"/>
  <c r="Q49" i="1"/>
  <c r="R49" i="1"/>
  <c r="X49" i="1"/>
  <c r="Y49" i="1"/>
  <c r="Z49" i="1"/>
  <c r="AA49" i="1"/>
  <c r="B50" i="1"/>
  <c r="C50" i="1"/>
  <c r="E50" i="1"/>
  <c r="F50" i="1"/>
  <c r="G50" i="1"/>
  <c r="H50" i="1"/>
  <c r="I50" i="1"/>
  <c r="J50" i="1"/>
  <c r="K50" i="1"/>
  <c r="L50" i="1"/>
  <c r="P50" i="1"/>
  <c r="Q50" i="1"/>
  <c r="R50" i="1"/>
  <c r="X50" i="1"/>
  <c r="Y50" i="1"/>
  <c r="Z50" i="1"/>
  <c r="AA50" i="1"/>
  <c r="B51" i="1"/>
  <c r="C51" i="1"/>
  <c r="E51" i="1"/>
  <c r="F51" i="1"/>
  <c r="G51" i="1"/>
  <c r="H51" i="1"/>
  <c r="I51" i="1"/>
  <c r="J51" i="1"/>
  <c r="K51" i="1"/>
  <c r="L51" i="1"/>
  <c r="P51" i="1"/>
  <c r="Q51" i="1"/>
  <c r="R51" i="1"/>
  <c r="X51" i="1"/>
  <c r="Y51" i="1"/>
  <c r="Z51" i="1"/>
  <c r="AA51" i="1"/>
  <c r="B52" i="1"/>
  <c r="C52" i="1"/>
  <c r="E52" i="1"/>
  <c r="F52" i="1"/>
  <c r="G52" i="1"/>
  <c r="H52" i="1"/>
  <c r="I52" i="1"/>
  <c r="J52" i="1"/>
  <c r="K52" i="1"/>
  <c r="L52" i="1"/>
  <c r="P52" i="1"/>
  <c r="Q52" i="1"/>
  <c r="R52" i="1"/>
  <c r="X52" i="1"/>
  <c r="Y52" i="1"/>
  <c r="Z52" i="1"/>
  <c r="AA52" i="1"/>
  <c r="B53" i="1"/>
  <c r="C53" i="1"/>
  <c r="E53" i="1"/>
  <c r="G53" i="1"/>
  <c r="H53" i="1"/>
  <c r="J53" i="1"/>
  <c r="K53" i="1"/>
  <c r="L53" i="1"/>
  <c r="P53" i="1"/>
  <c r="X53" i="1"/>
  <c r="Y53" i="1"/>
  <c r="Z53" i="1"/>
  <c r="AA53" i="1"/>
  <c r="B54" i="1"/>
  <c r="C54" i="1"/>
  <c r="E54" i="1"/>
  <c r="F54" i="1"/>
  <c r="G54" i="1"/>
  <c r="H54" i="1"/>
  <c r="I54" i="1"/>
  <c r="J54" i="1"/>
  <c r="K54" i="1"/>
  <c r="L54" i="1"/>
  <c r="P54" i="1"/>
  <c r="Q54" i="1"/>
  <c r="R54" i="1"/>
  <c r="X54" i="1"/>
  <c r="Y54" i="1"/>
  <c r="Z54" i="1"/>
  <c r="AA54" i="1"/>
  <c r="B55" i="1"/>
  <c r="C55" i="1"/>
  <c r="E55" i="1"/>
  <c r="F55" i="1"/>
  <c r="G55" i="1"/>
  <c r="H55" i="1"/>
  <c r="I55" i="1"/>
  <c r="J55" i="1"/>
  <c r="K55" i="1"/>
  <c r="L55" i="1"/>
  <c r="P55" i="1"/>
  <c r="Q55" i="1"/>
  <c r="R55" i="1"/>
  <c r="X55" i="1"/>
  <c r="Y55" i="1"/>
  <c r="Z55" i="1"/>
  <c r="AA55" i="1"/>
  <c r="B56" i="1"/>
  <c r="C56" i="1"/>
  <c r="E56" i="1"/>
  <c r="F56" i="1"/>
  <c r="G56" i="1"/>
  <c r="H56" i="1"/>
  <c r="I56" i="1"/>
  <c r="J56" i="1"/>
  <c r="K56" i="1"/>
  <c r="L56" i="1"/>
  <c r="P56" i="1"/>
  <c r="Q56" i="1"/>
  <c r="R56" i="1"/>
  <c r="T56" i="1"/>
  <c r="X56" i="1"/>
  <c r="Y56" i="1"/>
  <c r="Z56" i="1"/>
  <c r="AA56" i="1"/>
  <c r="B57" i="1"/>
  <c r="C57" i="1"/>
  <c r="E57" i="1"/>
  <c r="G57" i="1"/>
  <c r="H57" i="1"/>
  <c r="J57" i="1"/>
  <c r="K57" i="1"/>
  <c r="L57" i="1"/>
  <c r="P57" i="1"/>
  <c r="R57" i="1"/>
  <c r="X57" i="1"/>
  <c r="Y57" i="1"/>
  <c r="Z57" i="1"/>
  <c r="AA57" i="1"/>
  <c r="B58" i="1"/>
  <c r="C58" i="1"/>
  <c r="E58" i="1"/>
  <c r="F58" i="1"/>
  <c r="G58" i="1"/>
  <c r="H58" i="1"/>
  <c r="I58" i="1"/>
  <c r="J58" i="1"/>
  <c r="K58" i="1"/>
  <c r="L58" i="1"/>
  <c r="P58" i="1"/>
  <c r="Q58" i="1"/>
  <c r="R58" i="1"/>
  <c r="X58" i="1"/>
  <c r="Y58" i="1"/>
  <c r="Z58" i="1"/>
  <c r="AA58" i="1"/>
  <c r="B59" i="1"/>
  <c r="C59" i="1"/>
  <c r="E59" i="1"/>
  <c r="F59" i="1"/>
  <c r="G59" i="1"/>
  <c r="H59" i="1"/>
  <c r="I59" i="1"/>
  <c r="J59" i="1"/>
  <c r="K59" i="1"/>
  <c r="L59" i="1"/>
  <c r="P59" i="1"/>
  <c r="Q59" i="1"/>
  <c r="R59" i="1"/>
  <c r="T59" i="1"/>
  <c r="X59" i="1"/>
  <c r="Y59" i="1"/>
  <c r="Z59" i="1"/>
  <c r="AA59" i="1"/>
  <c r="B60" i="1"/>
  <c r="C60" i="1"/>
  <c r="E60" i="1"/>
  <c r="G60" i="1"/>
  <c r="H60" i="1"/>
  <c r="J60" i="1"/>
  <c r="K60" i="1"/>
  <c r="L60" i="1"/>
  <c r="P60" i="1"/>
  <c r="X60" i="1"/>
  <c r="Y60" i="1"/>
  <c r="Z60" i="1"/>
  <c r="AA60" i="1"/>
  <c r="B61" i="1"/>
  <c r="C61" i="1"/>
  <c r="E61" i="1"/>
  <c r="F61" i="1"/>
  <c r="G61" i="1"/>
  <c r="H61" i="1"/>
  <c r="I61" i="1"/>
  <c r="J61" i="1"/>
  <c r="K61" i="1"/>
  <c r="L61" i="1"/>
  <c r="P61" i="1"/>
  <c r="Q61" i="1"/>
  <c r="R61" i="1"/>
  <c r="X61" i="1"/>
  <c r="Y61" i="1"/>
  <c r="Z61" i="1"/>
  <c r="AA61" i="1"/>
  <c r="B62" i="1"/>
  <c r="C62" i="1"/>
  <c r="E62" i="1"/>
  <c r="F62" i="1"/>
  <c r="G62" i="1"/>
  <c r="H62" i="1"/>
  <c r="I62" i="1"/>
  <c r="J62" i="1"/>
  <c r="K62" i="1"/>
  <c r="L62" i="1"/>
  <c r="P62" i="1"/>
  <c r="Q62" i="1"/>
  <c r="R62" i="1"/>
  <c r="X62" i="1"/>
  <c r="Y62" i="1"/>
  <c r="Z62" i="1"/>
  <c r="AA62" i="1"/>
  <c r="B63" i="1"/>
  <c r="C63" i="1"/>
  <c r="E63" i="1"/>
  <c r="G63" i="1"/>
  <c r="H63" i="1"/>
  <c r="J63" i="1"/>
  <c r="K63" i="1"/>
  <c r="L63" i="1"/>
  <c r="P63" i="1"/>
  <c r="X63" i="1"/>
  <c r="Y63" i="1"/>
  <c r="Z63" i="1"/>
  <c r="AA63" i="1"/>
  <c r="B64" i="1"/>
  <c r="C64" i="1"/>
  <c r="E64" i="1"/>
  <c r="F64" i="1"/>
  <c r="G64" i="1"/>
  <c r="H64" i="1"/>
  <c r="I64" i="1"/>
  <c r="J64" i="1"/>
  <c r="K64" i="1"/>
  <c r="L64" i="1"/>
  <c r="P64" i="1"/>
  <c r="Q64" i="1"/>
  <c r="R64" i="1"/>
  <c r="X64" i="1"/>
  <c r="Y64" i="1"/>
  <c r="Z64" i="1"/>
  <c r="AA64" i="1"/>
  <c r="B65" i="1"/>
  <c r="C65" i="1"/>
  <c r="E65" i="1"/>
  <c r="G65" i="1"/>
  <c r="H65" i="1"/>
  <c r="I65" i="1"/>
  <c r="J65" i="1"/>
  <c r="K65" i="1"/>
  <c r="L65" i="1"/>
  <c r="P65" i="1"/>
  <c r="R65" i="1"/>
  <c r="X65" i="1"/>
  <c r="Y65" i="1"/>
  <c r="Z65" i="1"/>
  <c r="AA65" i="1"/>
  <c r="B66" i="1"/>
  <c r="C66" i="1"/>
  <c r="E66" i="1"/>
  <c r="F66" i="1"/>
  <c r="G66" i="1"/>
  <c r="H66" i="1"/>
  <c r="I66" i="1"/>
  <c r="J66" i="1"/>
  <c r="K66" i="1"/>
  <c r="P66" i="1"/>
  <c r="Q66" i="1"/>
  <c r="R66" i="1"/>
  <c r="X66" i="1"/>
  <c r="Y66" i="1"/>
  <c r="Z66" i="1"/>
  <c r="AA66" i="1"/>
  <c r="B67" i="1"/>
  <c r="C67" i="1"/>
  <c r="E67" i="1"/>
  <c r="F67" i="1"/>
  <c r="G67" i="1"/>
  <c r="H67" i="1"/>
  <c r="J67" i="1"/>
  <c r="K67" i="1"/>
  <c r="P67" i="1"/>
  <c r="Q67" i="1"/>
  <c r="X67" i="1"/>
  <c r="Y67" i="1"/>
  <c r="AA67" i="1"/>
  <c r="B68" i="1"/>
  <c r="C68" i="1"/>
  <c r="E68" i="1"/>
  <c r="F68" i="1"/>
  <c r="G68" i="1"/>
  <c r="H68" i="1"/>
  <c r="J68" i="1"/>
  <c r="K68" i="1"/>
  <c r="P68" i="1"/>
  <c r="Q68" i="1"/>
  <c r="X68" i="1"/>
  <c r="Y68" i="1"/>
  <c r="Z68" i="1"/>
  <c r="AA68" i="1"/>
  <c r="B69" i="1"/>
  <c r="C69" i="1"/>
  <c r="E69" i="1"/>
  <c r="F69" i="1"/>
  <c r="G69" i="1"/>
  <c r="H69" i="1"/>
  <c r="I69" i="1"/>
  <c r="J69" i="1"/>
  <c r="K69" i="1"/>
  <c r="P69" i="1"/>
  <c r="Q69" i="1"/>
  <c r="R69" i="1"/>
  <c r="X69" i="1"/>
  <c r="Y69" i="1"/>
  <c r="Z69" i="1"/>
  <c r="AA69" i="1"/>
  <c r="B70" i="1"/>
  <c r="C70" i="1"/>
  <c r="E70" i="1"/>
  <c r="F70" i="1"/>
  <c r="G70" i="1"/>
  <c r="H70" i="1"/>
  <c r="J70" i="1"/>
  <c r="K70" i="1"/>
  <c r="P70" i="1"/>
  <c r="Q70" i="1"/>
  <c r="X70" i="1"/>
  <c r="Y70" i="1"/>
  <c r="AA70" i="1"/>
  <c r="B71" i="1"/>
  <c r="C71" i="1"/>
  <c r="E71" i="1"/>
  <c r="F71" i="1"/>
  <c r="G71" i="1"/>
  <c r="H71" i="1"/>
  <c r="J71" i="1"/>
  <c r="K71" i="1"/>
  <c r="P71" i="1"/>
  <c r="Q71" i="1"/>
  <c r="U71" i="1"/>
  <c r="X71" i="1"/>
  <c r="Y71" i="1"/>
  <c r="Z71" i="1"/>
  <c r="AA71" i="1"/>
  <c r="B72" i="1"/>
  <c r="C72" i="1"/>
  <c r="E72" i="1"/>
  <c r="F72" i="1"/>
  <c r="G72" i="1"/>
  <c r="H72" i="1"/>
  <c r="I72" i="1"/>
  <c r="J72" i="1"/>
  <c r="K72" i="1"/>
  <c r="P72" i="1"/>
  <c r="Q72" i="1"/>
  <c r="R72" i="1"/>
  <c r="X72" i="1"/>
  <c r="Y72" i="1"/>
  <c r="Z72" i="1"/>
  <c r="AA72" i="1"/>
  <c r="B73" i="1"/>
  <c r="C73" i="1"/>
  <c r="E73" i="1"/>
  <c r="F73" i="1"/>
  <c r="G73" i="1"/>
  <c r="H73" i="1"/>
  <c r="J73" i="1"/>
  <c r="K73" i="1"/>
  <c r="P73" i="1"/>
  <c r="Q73" i="1"/>
  <c r="X73" i="1"/>
  <c r="Y73" i="1"/>
  <c r="AA73" i="1"/>
  <c r="B74" i="1"/>
  <c r="C74" i="1"/>
  <c r="E74" i="1"/>
  <c r="F74" i="1"/>
  <c r="G74" i="1"/>
  <c r="H74" i="1"/>
  <c r="J74" i="1"/>
  <c r="K74" i="1"/>
  <c r="P74" i="1"/>
  <c r="Q74" i="1"/>
  <c r="X74" i="1"/>
  <c r="Y74" i="1"/>
  <c r="Z74" i="1"/>
  <c r="AA74" i="1"/>
  <c r="B75" i="1"/>
  <c r="C75" i="1"/>
  <c r="E75" i="1"/>
  <c r="F75" i="1"/>
  <c r="G75" i="1"/>
  <c r="H75" i="1"/>
  <c r="I75" i="1"/>
  <c r="J75" i="1"/>
  <c r="K75" i="1"/>
  <c r="P75" i="1"/>
  <c r="Q75" i="1"/>
  <c r="R75" i="1"/>
  <c r="X75" i="1"/>
  <c r="Y75" i="1"/>
  <c r="Z75" i="1"/>
  <c r="AA75" i="1"/>
  <c r="B76" i="1"/>
  <c r="C76" i="1"/>
  <c r="E76" i="1"/>
  <c r="F76" i="1"/>
  <c r="G76" i="1"/>
  <c r="H76" i="1"/>
  <c r="J76" i="1"/>
  <c r="K76" i="1"/>
  <c r="P76" i="1"/>
  <c r="Q76" i="1"/>
  <c r="X76" i="1"/>
  <c r="Y76" i="1"/>
  <c r="AA76" i="1"/>
  <c r="B77" i="1"/>
  <c r="C77" i="1"/>
  <c r="E77" i="1"/>
  <c r="F77" i="1"/>
  <c r="G77" i="1"/>
  <c r="H77" i="1"/>
  <c r="J77" i="1"/>
  <c r="K77" i="1"/>
  <c r="P77" i="1"/>
  <c r="Q77" i="1"/>
  <c r="X77" i="1"/>
  <c r="Y77" i="1"/>
  <c r="Z77" i="1"/>
  <c r="AA77" i="1"/>
  <c r="B78" i="1"/>
  <c r="C78" i="1"/>
  <c r="E78" i="1"/>
  <c r="F78" i="1"/>
  <c r="G78" i="1"/>
  <c r="H78" i="1"/>
  <c r="I78" i="1"/>
  <c r="J78" i="1"/>
  <c r="K78" i="1"/>
  <c r="P78" i="1"/>
  <c r="Q78" i="1"/>
  <c r="R78" i="1"/>
  <c r="X78" i="1"/>
  <c r="Y78" i="1"/>
  <c r="Z78" i="1"/>
  <c r="AA78" i="1"/>
  <c r="B79" i="1"/>
  <c r="C79" i="1"/>
  <c r="E79" i="1"/>
  <c r="F79" i="1"/>
  <c r="G79" i="1"/>
  <c r="H79" i="1"/>
  <c r="I79" i="1"/>
  <c r="J79" i="1"/>
  <c r="K79" i="1"/>
  <c r="P79" i="1"/>
  <c r="Q79" i="1"/>
  <c r="U79" i="1"/>
  <c r="X79" i="1"/>
  <c r="Y79" i="1"/>
  <c r="AA79" i="1"/>
  <c r="B80" i="1"/>
  <c r="C80" i="1"/>
  <c r="E80" i="1"/>
  <c r="F80" i="1"/>
  <c r="G80" i="1"/>
  <c r="H80" i="1"/>
  <c r="J80" i="1"/>
  <c r="K80" i="1"/>
  <c r="P80" i="1"/>
  <c r="Q80" i="1"/>
  <c r="X80" i="1"/>
  <c r="Y80" i="1"/>
  <c r="Z80" i="1"/>
  <c r="AA80" i="1"/>
  <c r="B81" i="1"/>
  <c r="C81" i="1"/>
  <c r="E81" i="1"/>
  <c r="F81" i="1"/>
  <c r="G81" i="1"/>
  <c r="H81" i="1"/>
  <c r="I81" i="1"/>
  <c r="J81" i="1"/>
  <c r="K81" i="1"/>
  <c r="P81" i="1"/>
  <c r="Q81" i="1"/>
  <c r="R81" i="1"/>
  <c r="X81" i="1"/>
  <c r="Y81" i="1"/>
  <c r="Z81" i="1"/>
  <c r="AA81" i="1"/>
  <c r="B82" i="1"/>
  <c r="C82" i="1"/>
  <c r="E82" i="1"/>
  <c r="F82" i="1"/>
  <c r="G82" i="1"/>
  <c r="H82" i="1"/>
  <c r="J82" i="1"/>
  <c r="K82" i="1"/>
  <c r="P82" i="1"/>
  <c r="Q82" i="1"/>
  <c r="X82" i="1"/>
  <c r="Y82" i="1"/>
  <c r="AA82" i="1"/>
  <c r="B83" i="1"/>
  <c r="C83" i="1"/>
  <c r="E83" i="1"/>
  <c r="F83" i="1"/>
  <c r="G83" i="1"/>
  <c r="H83" i="1"/>
  <c r="J83" i="1"/>
  <c r="K83" i="1"/>
  <c r="P83" i="1"/>
  <c r="Q83" i="1"/>
  <c r="X83" i="1"/>
  <c r="Y83" i="1"/>
  <c r="Z83" i="1"/>
  <c r="AA83" i="1"/>
  <c r="B84" i="1"/>
  <c r="C84" i="1"/>
  <c r="E84" i="1"/>
  <c r="F84" i="1"/>
  <c r="G84" i="1"/>
  <c r="H84" i="1"/>
  <c r="I84" i="1"/>
  <c r="J84" i="1"/>
  <c r="K84" i="1"/>
  <c r="P84" i="1"/>
  <c r="Q84" i="1"/>
  <c r="R84" i="1"/>
  <c r="S84" i="1"/>
  <c r="X84" i="1"/>
  <c r="Y84" i="1"/>
  <c r="Z84" i="1"/>
  <c r="AA84" i="1"/>
  <c r="B85" i="1"/>
  <c r="C85" i="1"/>
  <c r="E85" i="1"/>
  <c r="F85" i="1"/>
  <c r="G85" i="1"/>
  <c r="H85" i="1"/>
  <c r="I85" i="1"/>
  <c r="J85" i="1"/>
  <c r="K85" i="1"/>
  <c r="P85" i="1"/>
  <c r="Q85" i="1"/>
  <c r="R85" i="1"/>
  <c r="U85" i="1"/>
  <c r="X85" i="1"/>
  <c r="Y85" i="1"/>
  <c r="Z85" i="1"/>
  <c r="AA85" i="1"/>
  <c r="B86" i="1"/>
  <c r="C86" i="1"/>
  <c r="E86" i="1"/>
  <c r="F86" i="1"/>
  <c r="G86" i="1"/>
  <c r="H86" i="1"/>
  <c r="I86" i="1"/>
  <c r="J86" i="1"/>
  <c r="K86" i="1"/>
  <c r="P86" i="1"/>
  <c r="Q86" i="1"/>
  <c r="R86" i="1"/>
  <c r="X86" i="1"/>
  <c r="Y86" i="1"/>
  <c r="Z86" i="1"/>
  <c r="AA86" i="1"/>
  <c r="B87" i="1"/>
  <c r="C87" i="1"/>
  <c r="E87" i="1"/>
  <c r="F87" i="1"/>
  <c r="G87" i="1"/>
  <c r="H87" i="1"/>
  <c r="I87" i="1"/>
  <c r="J87" i="1"/>
  <c r="K87" i="1"/>
  <c r="P87" i="1"/>
  <c r="Q87" i="1"/>
  <c r="R87" i="1"/>
  <c r="X87" i="1"/>
  <c r="Y87" i="1"/>
  <c r="Z87" i="1"/>
  <c r="AA87" i="1"/>
  <c r="B88" i="1"/>
  <c r="C88" i="1"/>
  <c r="E88" i="1"/>
  <c r="F88" i="1"/>
  <c r="G88" i="1"/>
  <c r="H88" i="1"/>
  <c r="J88" i="1"/>
  <c r="K88" i="1"/>
  <c r="P88" i="1"/>
  <c r="Q88" i="1"/>
  <c r="X88" i="1"/>
  <c r="Y88" i="1"/>
  <c r="AA88" i="1"/>
  <c r="B89" i="1"/>
  <c r="C89" i="1"/>
  <c r="E89" i="1"/>
  <c r="F89" i="1"/>
  <c r="G89" i="1"/>
  <c r="H89" i="1"/>
  <c r="I89" i="1"/>
  <c r="J89" i="1"/>
  <c r="K89" i="1"/>
  <c r="P89" i="1"/>
  <c r="Q89" i="1"/>
  <c r="V89" i="1"/>
  <c r="X89" i="1"/>
  <c r="Y89" i="1"/>
  <c r="Z89" i="1"/>
  <c r="AA89" i="1"/>
  <c r="B90" i="1"/>
  <c r="C90" i="1"/>
  <c r="E90" i="1"/>
  <c r="F90" i="1"/>
  <c r="G90" i="1"/>
  <c r="H90" i="1"/>
  <c r="J90" i="1"/>
  <c r="K90" i="1"/>
  <c r="P90" i="1"/>
  <c r="Q90" i="1"/>
  <c r="X90" i="1"/>
  <c r="Y90" i="1"/>
  <c r="AA90" i="1"/>
  <c r="B91" i="1"/>
  <c r="C91" i="1"/>
  <c r="E91" i="1"/>
  <c r="F91" i="1"/>
  <c r="G91" i="1"/>
  <c r="H91" i="1"/>
  <c r="I91" i="1"/>
  <c r="J91" i="1"/>
  <c r="K91" i="1"/>
  <c r="P91" i="1"/>
  <c r="Q91" i="1"/>
  <c r="R91" i="1"/>
  <c r="X91" i="1"/>
  <c r="Y91" i="1"/>
  <c r="Z91" i="1"/>
  <c r="AA91" i="1"/>
  <c r="B92" i="1"/>
  <c r="C92" i="1"/>
  <c r="E92" i="1"/>
  <c r="F92" i="1"/>
  <c r="G92" i="1"/>
  <c r="H92" i="1"/>
  <c r="J92" i="1"/>
  <c r="K92" i="1"/>
  <c r="P92" i="1"/>
  <c r="Q92" i="1"/>
  <c r="X92" i="1"/>
  <c r="Y92" i="1"/>
  <c r="AA92" i="1"/>
  <c r="B93" i="1"/>
  <c r="C93" i="1"/>
  <c r="E93" i="1"/>
  <c r="F93" i="1"/>
  <c r="G93" i="1"/>
  <c r="H93" i="1"/>
  <c r="I93" i="1"/>
  <c r="J93" i="1"/>
  <c r="K93" i="1"/>
  <c r="P93" i="1"/>
  <c r="Q93" i="1"/>
  <c r="R93" i="1"/>
  <c r="S93" i="1"/>
  <c r="T93" i="1"/>
  <c r="X93" i="1"/>
  <c r="Y93" i="1"/>
  <c r="Z93" i="1"/>
  <c r="AA93" i="1"/>
  <c r="B94" i="1"/>
  <c r="C94" i="1"/>
  <c r="E94" i="1"/>
  <c r="F94" i="1"/>
  <c r="G94" i="1"/>
  <c r="H94" i="1"/>
  <c r="I94" i="1"/>
  <c r="J94" i="1"/>
  <c r="K94" i="1"/>
  <c r="P94" i="1"/>
  <c r="Q94" i="1"/>
  <c r="R94" i="1"/>
  <c r="U94" i="1"/>
  <c r="X94" i="1"/>
  <c r="Y94" i="1"/>
  <c r="Z94" i="1"/>
  <c r="AA94" i="1"/>
  <c r="B95" i="1"/>
  <c r="C95" i="1"/>
  <c r="E95" i="1"/>
  <c r="F95" i="1"/>
  <c r="G95" i="1"/>
  <c r="H95" i="1"/>
  <c r="I95" i="1"/>
  <c r="J95" i="1"/>
  <c r="K95" i="1"/>
  <c r="P95" i="1"/>
  <c r="Q95" i="1"/>
  <c r="R95" i="1"/>
  <c r="X95" i="1"/>
  <c r="Y95" i="1"/>
  <c r="Z95" i="1"/>
  <c r="AA95" i="1"/>
  <c r="B96" i="1"/>
  <c r="C96" i="1"/>
  <c r="D96" i="1"/>
  <c r="E96" i="1"/>
  <c r="F96" i="1"/>
  <c r="G96" i="1"/>
  <c r="H96" i="1"/>
  <c r="I96" i="1"/>
  <c r="J96" i="1"/>
  <c r="K96" i="1"/>
  <c r="P96" i="1"/>
  <c r="Q96" i="1"/>
  <c r="R96" i="1"/>
  <c r="T96" i="1"/>
  <c r="U96" i="1"/>
  <c r="X96" i="1"/>
  <c r="Y96" i="1"/>
  <c r="Z96" i="1"/>
  <c r="AA96" i="1"/>
  <c r="B97" i="1"/>
  <c r="C97" i="1"/>
  <c r="D97" i="1"/>
  <c r="E97" i="1"/>
  <c r="F97" i="1"/>
  <c r="G97" i="1"/>
  <c r="H97" i="1"/>
  <c r="I97" i="1"/>
  <c r="J97" i="1"/>
  <c r="K97" i="1"/>
  <c r="P97" i="1"/>
  <c r="Q97" i="1"/>
  <c r="R97" i="1"/>
  <c r="T97" i="1"/>
  <c r="U97" i="1"/>
  <c r="X97" i="1"/>
  <c r="Y97" i="1"/>
  <c r="Z97" i="1"/>
  <c r="AA97" i="1"/>
  <c r="B98" i="1"/>
  <c r="C98" i="1"/>
  <c r="D98" i="1"/>
  <c r="E98" i="1"/>
  <c r="F98" i="1"/>
  <c r="G98" i="1"/>
  <c r="H98" i="1"/>
  <c r="I98" i="1"/>
  <c r="J98" i="1"/>
  <c r="K98" i="1"/>
  <c r="P98" i="1"/>
  <c r="Q98" i="1"/>
  <c r="R98" i="1"/>
  <c r="T98" i="1"/>
  <c r="U98" i="1"/>
  <c r="X98" i="1"/>
  <c r="Y98" i="1"/>
  <c r="Z98" i="1"/>
  <c r="AA98" i="1"/>
  <c r="B99" i="1"/>
  <c r="C99" i="1"/>
  <c r="D99" i="1"/>
  <c r="E99" i="1"/>
  <c r="F99" i="1"/>
  <c r="G99" i="1"/>
  <c r="H99" i="1"/>
  <c r="I99" i="1"/>
  <c r="J99" i="1"/>
  <c r="K99" i="1"/>
  <c r="P99" i="1"/>
  <c r="Q99" i="1"/>
  <c r="R99" i="1"/>
  <c r="T99" i="1"/>
  <c r="U99" i="1"/>
  <c r="V99" i="1"/>
  <c r="X99" i="1"/>
  <c r="Y99" i="1"/>
  <c r="Z99" i="1"/>
  <c r="AA99" i="1"/>
  <c r="B100" i="1"/>
  <c r="C100" i="1"/>
  <c r="D100" i="1"/>
  <c r="E100" i="1"/>
  <c r="F100" i="1"/>
  <c r="G100" i="1"/>
  <c r="H100" i="1"/>
  <c r="I100" i="1"/>
  <c r="J100" i="1"/>
  <c r="K100" i="1"/>
  <c r="P100" i="1"/>
  <c r="Q100" i="1"/>
  <c r="R100" i="1"/>
  <c r="T100" i="1"/>
  <c r="U100" i="1"/>
  <c r="X100" i="1"/>
  <c r="Y100" i="1"/>
  <c r="Z100" i="1"/>
  <c r="AA100" i="1"/>
  <c r="B101" i="1"/>
  <c r="C101" i="1"/>
  <c r="D101" i="1"/>
  <c r="E101" i="1"/>
  <c r="F101" i="1"/>
  <c r="G101" i="1"/>
  <c r="H101" i="1"/>
  <c r="I101" i="1"/>
  <c r="J101" i="1"/>
  <c r="K101" i="1"/>
  <c r="P101" i="1"/>
  <c r="Q101" i="1"/>
  <c r="R101" i="1"/>
  <c r="T101" i="1"/>
  <c r="U101" i="1"/>
  <c r="X101" i="1"/>
  <c r="Y101" i="1"/>
  <c r="Z101" i="1"/>
  <c r="AA101" i="1"/>
  <c r="B102" i="1"/>
  <c r="C102" i="1"/>
  <c r="E102" i="1"/>
  <c r="F102" i="1"/>
  <c r="G102" i="1"/>
  <c r="H102" i="1"/>
  <c r="I102" i="1"/>
  <c r="J102" i="1"/>
  <c r="K102" i="1"/>
  <c r="P102" i="1"/>
  <c r="Q102" i="1"/>
  <c r="R102" i="1"/>
  <c r="X102" i="1"/>
  <c r="Y102" i="1"/>
  <c r="Z102" i="1"/>
  <c r="AA102" i="1"/>
  <c r="B103" i="1"/>
  <c r="C103" i="1"/>
  <c r="E103" i="1"/>
  <c r="F103" i="1"/>
  <c r="G103" i="1"/>
  <c r="H103" i="1"/>
  <c r="I103" i="1"/>
  <c r="J103" i="1"/>
  <c r="K103" i="1"/>
  <c r="P103" i="1"/>
  <c r="Q103" i="1"/>
  <c r="R103" i="1"/>
  <c r="T103" i="1"/>
  <c r="U103" i="1"/>
  <c r="X103" i="1"/>
  <c r="Y103" i="1"/>
  <c r="Z103" i="1"/>
  <c r="AA103" i="1"/>
  <c r="B104" i="1"/>
  <c r="C104" i="1"/>
  <c r="E104" i="1"/>
  <c r="F104" i="1"/>
  <c r="G104" i="1"/>
  <c r="H104" i="1"/>
  <c r="I104" i="1"/>
  <c r="J104" i="1"/>
  <c r="K104" i="1"/>
  <c r="P104" i="1"/>
  <c r="Q104" i="1"/>
  <c r="R104" i="1"/>
  <c r="X104" i="1"/>
  <c r="Y104" i="1"/>
  <c r="Z104" i="1"/>
  <c r="AA104" i="1"/>
  <c r="Z106" i="3"/>
  <c r="Q16" i="3"/>
  <c r="T15" i="1" s="1"/>
  <c r="N27" i="3"/>
  <c r="N25" i="3"/>
  <c r="N22" i="3"/>
  <c r="R21" i="1" s="1"/>
  <c r="N6" i="3"/>
  <c r="S6" i="3" s="1"/>
  <c r="V5" i="1" s="1"/>
  <c r="N64" i="3"/>
  <c r="N61" i="3"/>
  <c r="S61" i="3" s="1"/>
  <c r="V60" i="1" s="1"/>
  <c r="N58" i="3"/>
  <c r="S58" i="3" s="1"/>
  <c r="V57" i="1" s="1"/>
  <c r="N54" i="3"/>
  <c r="S54" i="3" s="1"/>
  <c r="V53" i="1" s="1"/>
  <c r="N39" i="3"/>
  <c r="N36" i="3"/>
  <c r="S36" i="3" s="1"/>
  <c r="V35" i="1" s="1"/>
  <c r="N32" i="3"/>
  <c r="N30" i="3"/>
  <c r="N19" i="3"/>
  <c r="N16" i="3"/>
  <c r="N12" i="3"/>
  <c r="S12" i="3" s="1"/>
  <c r="V11" i="1" s="1"/>
  <c r="N9" i="3"/>
  <c r="I8" i="1" s="1"/>
  <c r="N4" i="3"/>
  <c r="S105" i="3"/>
  <c r="V104" i="1" s="1"/>
  <c r="R105" i="3"/>
  <c r="U104" i="1" s="1"/>
  <c r="Q105" i="3"/>
  <c r="T104" i="1" s="1"/>
  <c r="O105" i="3"/>
  <c r="S104" i="3"/>
  <c r="V103" i="1" s="1"/>
  <c r="R104" i="3"/>
  <c r="Q104" i="3"/>
  <c r="P104" i="3"/>
  <c r="S103" i="1" s="1"/>
  <c r="O104" i="3"/>
  <c r="S103" i="3"/>
  <c r="V102" i="1" s="1"/>
  <c r="R103" i="3"/>
  <c r="U102" i="1" s="1"/>
  <c r="Q103" i="3"/>
  <c r="T102" i="1" s="1"/>
  <c r="P103" i="3"/>
  <c r="S102" i="1" s="1"/>
  <c r="O103" i="3"/>
  <c r="S102" i="3"/>
  <c r="U102" i="3" s="1"/>
  <c r="AA102" i="3" s="1"/>
  <c r="P102" i="3"/>
  <c r="S101" i="1" s="1"/>
  <c r="O102" i="3"/>
  <c r="S101" i="3"/>
  <c r="T101" i="3" s="1"/>
  <c r="P101" i="3"/>
  <c r="S100" i="1" s="1"/>
  <c r="O101" i="3"/>
  <c r="S100" i="3"/>
  <c r="P100" i="3"/>
  <c r="S99" i="1" s="1"/>
  <c r="O100" i="3"/>
  <c r="S99" i="3"/>
  <c r="T99" i="3" s="1"/>
  <c r="P99" i="3"/>
  <c r="S98" i="1" s="1"/>
  <c r="O99" i="3"/>
  <c r="S98" i="3"/>
  <c r="U98" i="3" s="1"/>
  <c r="AA98" i="3" s="1"/>
  <c r="P98" i="3"/>
  <c r="S97" i="1" s="1"/>
  <c r="O98" i="3"/>
  <c r="S97" i="3"/>
  <c r="V96" i="1" s="1"/>
  <c r="P97" i="3"/>
  <c r="S96" i="1" s="1"/>
  <c r="O97" i="3"/>
  <c r="S96" i="3"/>
  <c r="V95" i="1" s="1"/>
  <c r="R96" i="3"/>
  <c r="U95" i="1" s="1"/>
  <c r="Q96" i="3"/>
  <c r="T95" i="1" s="1"/>
  <c r="P96" i="3"/>
  <c r="S95" i="1" s="1"/>
  <c r="O96" i="3"/>
  <c r="S95" i="3"/>
  <c r="V94" i="1" s="1"/>
  <c r="R95" i="3"/>
  <c r="Q95" i="3"/>
  <c r="T94" i="1" s="1"/>
  <c r="P95" i="3"/>
  <c r="S94" i="1" s="1"/>
  <c r="O95" i="3"/>
  <c r="S94" i="3"/>
  <c r="V93" i="1" s="1"/>
  <c r="R94" i="3"/>
  <c r="U93" i="1" s="1"/>
  <c r="Q94" i="3"/>
  <c r="P94" i="3"/>
  <c r="O94" i="3"/>
  <c r="R93" i="3"/>
  <c r="U92" i="1" s="1"/>
  <c r="Q93" i="3"/>
  <c r="T92" i="1" s="1"/>
  <c r="N93" i="3"/>
  <c r="I92" i="1" s="1"/>
  <c r="S92" i="3"/>
  <c r="V91" i="1" s="1"/>
  <c r="R92" i="3"/>
  <c r="U91" i="1" s="1"/>
  <c r="Q92" i="3"/>
  <c r="T91" i="1" s="1"/>
  <c r="P92" i="3"/>
  <c r="S91" i="1" s="1"/>
  <c r="O92" i="3"/>
  <c r="R91" i="3"/>
  <c r="U90" i="1" s="1"/>
  <c r="Q91" i="3"/>
  <c r="T90" i="1" s="1"/>
  <c r="N91" i="3"/>
  <c r="O91" i="3" s="1"/>
  <c r="S90" i="3"/>
  <c r="R90" i="3"/>
  <c r="U89" i="1" s="1"/>
  <c r="Q90" i="3"/>
  <c r="T89" i="1" s="1"/>
  <c r="P90" i="3"/>
  <c r="S89" i="1" s="1"/>
  <c r="O90" i="3"/>
  <c r="R89" i="3"/>
  <c r="U88" i="1" s="1"/>
  <c r="Q89" i="3"/>
  <c r="T88" i="1" s="1"/>
  <c r="N89" i="3"/>
  <c r="I88" i="1" s="1"/>
  <c r="S88" i="3"/>
  <c r="V87" i="1" s="1"/>
  <c r="R88" i="3"/>
  <c r="U87" i="1" s="1"/>
  <c r="Q88" i="3"/>
  <c r="T87" i="1" s="1"/>
  <c r="P88" i="3"/>
  <c r="S87" i="1" s="1"/>
  <c r="O88" i="3"/>
  <c r="S87" i="3"/>
  <c r="V86" i="1" s="1"/>
  <c r="R87" i="3"/>
  <c r="U86" i="1" s="1"/>
  <c r="Q87" i="3"/>
  <c r="T86" i="1" s="1"/>
  <c r="P87" i="3"/>
  <c r="S86" i="1" s="1"/>
  <c r="O87" i="3"/>
  <c r="S86" i="3"/>
  <c r="V85" i="1" s="1"/>
  <c r="R86" i="3"/>
  <c r="Q86" i="3"/>
  <c r="T85" i="1" s="1"/>
  <c r="P86" i="3"/>
  <c r="S85" i="1" s="1"/>
  <c r="O86" i="3"/>
  <c r="S85" i="3"/>
  <c r="V84" i="1" s="1"/>
  <c r="R85" i="3"/>
  <c r="U84" i="1" s="1"/>
  <c r="Q85" i="3"/>
  <c r="T84" i="1" s="1"/>
  <c r="P85" i="3"/>
  <c r="O85" i="3"/>
  <c r="R84" i="3"/>
  <c r="U83" i="1" s="1"/>
  <c r="Q84" i="3"/>
  <c r="T83" i="1" s="1"/>
  <c r="R83" i="3"/>
  <c r="U82" i="1" s="1"/>
  <c r="Q83" i="3"/>
  <c r="T82" i="1" s="1"/>
  <c r="N83" i="3"/>
  <c r="N84" i="3" s="1"/>
  <c r="R83" i="1" s="1"/>
  <c r="S82" i="3"/>
  <c r="V81" i="1" s="1"/>
  <c r="R82" i="3"/>
  <c r="U81" i="1" s="1"/>
  <c r="Q82" i="3"/>
  <c r="T81" i="1" s="1"/>
  <c r="P82" i="3"/>
  <c r="S81" i="1" s="1"/>
  <c r="O82" i="3"/>
  <c r="R81" i="3"/>
  <c r="U80" i="1" s="1"/>
  <c r="Q81" i="3"/>
  <c r="T80" i="1" s="1"/>
  <c r="R80" i="3"/>
  <c r="Q80" i="3"/>
  <c r="T79" i="1" s="1"/>
  <c r="N80" i="3"/>
  <c r="N81" i="3" s="1"/>
  <c r="R80" i="1" s="1"/>
  <c r="S79" i="3"/>
  <c r="V78" i="1" s="1"/>
  <c r="R79" i="3"/>
  <c r="U78" i="1" s="1"/>
  <c r="Q79" i="3"/>
  <c r="T78" i="1" s="1"/>
  <c r="P79" i="3"/>
  <c r="S78" i="1" s="1"/>
  <c r="O79" i="3"/>
  <c r="R78" i="3"/>
  <c r="U77" i="1" s="1"/>
  <c r="Q78" i="3"/>
  <c r="T77" i="1" s="1"/>
  <c r="R77" i="3"/>
  <c r="U76" i="1" s="1"/>
  <c r="Q77" i="3"/>
  <c r="T76" i="1" s="1"/>
  <c r="N77" i="3"/>
  <c r="R76" i="1" s="1"/>
  <c r="S76" i="3"/>
  <c r="V75" i="1" s="1"/>
  <c r="R76" i="3"/>
  <c r="U75" i="1" s="1"/>
  <c r="Q76" i="3"/>
  <c r="T75" i="1" s="1"/>
  <c r="P76" i="3"/>
  <c r="S75" i="1" s="1"/>
  <c r="O76" i="3"/>
  <c r="R75" i="3"/>
  <c r="U74" i="1" s="1"/>
  <c r="Q75" i="3"/>
  <c r="T74" i="1" s="1"/>
  <c r="R74" i="3"/>
  <c r="U73" i="1" s="1"/>
  <c r="Q74" i="3"/>
  <c r="T73" i="1" s="1"/>
  <c r="N74" i="3"/>
  <c r="S73" i="3"/>
  <c r="V72" i="1" s="1"/>
  <c r="R73" i="3"/>
  <c r="U72" i="1" s="1"/>
  <c r="Q73" i="3"/>
  <c r="T72" i="1" s="1"/>
  <c r="P73" i="3"/>
  <c r="S72" i="1" s="1"/>
  <c r="O73" i="3"/>
  <c r="R72" i="3"/>
  <c r="Q72" i="3"/>
  <c r="T71" i="1" s="1"/>
  <c r="R71" i="3"/>
  <c r="U70" i="1" s="1"/>
  <c r="Q71" i="3"/>
  <c r="T70" i="1" s="1"/>
  <c r="N71" i="3"/>
  <c r="I70" i="1" s="1"/>
  <c r="S70" i="3"/>
  <c r="V69" i="1" s="1"/>
  <c r="R70" i="3"/>
  <c r="U69" i="1" s="1"/>
  <c r="Q70" i="3"/>
  <c r="T69" i="1" s="1"/>
  <c r="P70" i="3"/>
  <c r="S69" i="1" s="1"/>
  <c r="O70" i="3"/>
  <c r="R69" i="3"/>
  <c r="U68" i="1" s="1"/>
  <c r="Q69" i="3"/>
  <c r="T68" i="1" s="1"/>
  <c r="R68" i="3"/>
  <c r="U67" i="1" s="1"/>
  <c r="Q68" i="3"/>
  <c r="T67" i="1" s="1"/>
  <c r="N68" i="3"/>
  <c r="R67" i="1" s="1"/>
  <c r="S67" i="3"/>
  <c r="V66" i="1" s="1"/>
  <c r="R67" i="3"/>
  <c r="U66" i="1" s="1"/>
  <c r="Q67" i="3"/>
  <c r="T66" i="1" s="1"/>
  <c r="P67" i="3"/>
  <c r="S66" i="1" s="1"/>
  <c r="O67" i="3"/>
  <c r="S66" i="3"/>
  <c r="V65" i="1" s="1"/>
  <c r="Q66" i="3"/>
  <c r="T65" i="1" s="1"/>
  <c r="M66" i="3"/>
  <c r="Q65" i="1" s="1"/>
  <c r="G66" i="3"/>
  <c r="F65" i="1" s="1"/>
  <c r="S65" i="3"/>
  <c r="V64" i="1" s="1"/>
  <c r="R65" i="3"/>
  <c r="U64" i="1" s="1"/>
  <c r="Q65" i="3"/>
  <c r="T64" i="1" s="1"/>
  <c r="P65" i="3"/>
  <c r="S64" i="1" s="1"/>
  <c r="O65" i="3"/>
  <c r="Q64" i="3"/>
  <c r="T63" i="1" s="1"/>
  <c r="M64" i="3"/>
  <c r="Q63" i="1" s="1"/>
  <c r="G64" i="3"/>
  <c r="F63" i="1" s="1"/>
  <c r="S63" i="3"/>
  <c r="V62" i="1" s="1"/>
  <c r="R63" i="3"/>
  <c r="U62" i="1" s="1"/>
  <c r="Q63" i="3"/>
  <c r="T62" i="1" s="1"/>
  <c r="P63" i="3"/>
  <c r="S62" i="1" s="1"/>
  <c r="O63" i="3"/>
  <c r="S62" i="3"/>
  <c r="V61" i="1" s="1"/>
  <c r="R62" i="3"/>
  <c r="U61" i="1" s="1"/>
  <c r="Q62" i="3"/>
  <c r="T61" i="1" s="1"/>
  <c r="P62" i="3"/>
  <c r="S61" i="1" s="1"/>
  <c r="O62" i="3"/>
  <c r="Q61" i="3"/>
  <c r="T60" i="1" s="1"/>
  <c r="M61" i="3"/>
  <c r="Q60" i="1" s="1"/>
  <c r="G61" i="3"/>
  <c r="F60" i="1" s="1"/>
  <c r="S60" i="3"/>
  <c r="V59" i="1" s="1"/>
  <c r="R60" i="3"/>
  <c r="U59" i="1" s="1"/>
  <c r="Q60" i="3"/>
  <c r="P60" i="3"/>
  <c r="S59" i="1" s="1"/>
  <c r="O60" i="3"/>
  <c r="S59" i="3"/>
  <c r="V58" i="1" s="1"/>
  <c r="R59" i="3"/>
  <c r="U58" i="1" s="1"/>
  <c r="Q59" i="3"/>
  <c r="T58" i="1" s="1"/>
  <c r="P59" i="3"/>
  <c r="S58" i="1" s="1"/>
  <c r="O59" i="3"/>
  <c r="Q58" i="3"/>
  <c r="T57" i="1" s="1"/>
  <c r="M58" i="3"/>
  <c r="Q57" i="1" s="1"/>
  <c r="G58" i="3"/>
  <c r="F57" i="1" s="1"/>
  <c r="S57" i="3"/>
  <c r="V56" i="1" s="1"/>
  <c r="R57" i="3"/>
  <c r="U56" i="1" s="1"/>
  <c r="Q57" i="3"/>
  <c r="P57" i="3"/>
  <c r="S56" i="1" s="1"/>
  <c r="O57" i="3"/>
  <c r="S56" i="3"/>
  <c r="V55" i="1" s="1"/>
  <c r="R56" i="3"/>
  <c r="U55" i="1" s="1"/>
  <c r="Q56" i="3"/>
  <c r="T55" i="1" s="1"/>
  <c r="P56" i="3"/>
  <c r="S55" i="1" s="1"/>
  <c r="O56" i="3"/>
  <c r="S55" i="3"/>
  <c r="V54" i="1" s="1"/>
  <c r="R55" i="3"/>
  <c r="U54" i="1" s="1"/>
  <c r="Q55" i="3"/>
  <c r="T54" i="1" s="1"/>
  <c r="P55" i="3"/>
  <c r="S54" i="1" s="1"/>
  <c r="O55" i="3"/>
  <c r="Q54" i="3"/>
  <c r="T53" i="1" s="1"/>
  <c r="M54" i="3"/>
  <c r="Q53" i="1" s="1"/>
  <c r="G54" i="3"/>
  <c r="F53" i="1" s="1"/>
  <c r="S53" i="3"/>
  <c r="V52" i="1" s="1"/>
  <c r="R53" i="3"/>
  <c r="U52" i="1" s="1"/>
  <c r="Q53" i="3"/>
  <c r="T52" i="1" s="1"/>
  <c r="P53" i="3"/>
  <c r="S52" i="1" s="1"/>
  <c r="O53" i="3"/>
  <c r="S52" i="3"/>
  <c r="V51" i="1" s="1"/>
  <c r="R52" i="3"/>
  <c r="U51" i="1" s="1"/>
  <c r="Q52" i="3"/>
  <c r="T51" i="1" s="1"/>
  <c r="P52" i="3"/>
  <c r="S51" i="1" s="1"/>
  <c r="O52" i="3"/>
  <c r="S51" i="3"/>
  <c r="V50" i="1" s="1"/>
  <c r="R51" i="3"/>
  <c r="U50" i="1" s="1"/>
  <c r="Q51" i="3"/>
  <c r="T50" i="1" s="1"/>
  <c r="P51" i="3"/>
  <c r="S50" i="1" s="1"/>
  <c r="O51" i="3"/>
  <c r="S50" i="3"/>
  <c r="V49" i="1" s="1"/>
  <c r="R50" i="3"/>
  <c r="U49" i="1" s="1"/>
  <c r="Q50" i="3"/>
  <c r="T49" i="1" s="1"/>
  <c r="P50" i="3"/>
  <c r="S49" i="1" s="1"/>
  <c r="O50" i="3"/>
  <c r="S49" i="3"/>
  <c r="V48" i="1" s="1"/>
  <c r="R49" i="3"/>
  <c r="U48" i="1" s="1"/>
  <c r="Q49" i="3"/>
  <c r="T48" i="1" s="1"/>
  <c r="P49" i="3"/>
  <c r="S48" i="1" s="1"/>
  <c r="O49" i="3"/>
  <c r="S48" i="3"/>
  <c r="V47" i="1" s="1"/>
  <c r="R48" i="3"/>
  <c r="U47" i="1" s="1"/>
  <c r="Q48" i="3"/>
  <c r="T47" i="1" s="1"/>
  <c r="P48" i="3"/>
  <c r="S47" i="1" s="1"/>
  <c r="O48" i="3"/>
  <c r="S47" i="3"/>
  <c r="V46" i="1" s="1"/>
  <c r="R47" i="3"/>
  <c r="U46" i="1" s="1"/>
  <c r="Q47" i="3"/>
  <c r="T46" i="1" s="1"/>
  <c r="P47" i="3"/>
  <c r="S46" i="1" s="1"/>
  <c r="O47" i="3"/>
  <c r="S46" i="3"/>
  <c r="V45" i="1" s="1"/>
  <c r="R46" i="3"/>
  <c r="U45" i="1" s="1"/>
  <c r="Q46" i="3"/>
  <c r="T45" i="1" s="1"/>
  <c r="P46" i="3"/>
  <c r="S45" i="1" s="1"/>
  <c r="O46" i="3"/>
  <c r="S45" i="3"/>
  <c r="V44" i="1" s="1"/>
  <c r="R45" i="3"/>
  <c r="U44" i="1" s="1"/>
  <c r="Q45" i="3"/>
  <c r="T44" i="1" s="1"/>
  <c r="P45" i="3"/>
  <c r="S44" i="1" s="1"/>
  <c r="O45" i="3"/>
  <c r="S44" i="3"/>
  <c r="V43" i="1" s="1"/>
  <c r="R44" i="3"/>
  <c r="U43" i="1" s="1"/>
  <c r="Q44" i="3"/>
  <c r="T43" i="1" s="1"/>
  <c r="P44" i="3"/>
  <c r="S43" i="1" s="1"/>
  <c r="O44" i="3"/>
  <c r="S43" i="3"/>
  <c r="V42" i="1" s="1"/>
  <c r="R43" i="3"/>
  <c r="U42" i="1" s="1"/>
  <c r="Q43" i="3"/>
  <c r="T42" i="1" s="1"/>
  <c r="P43" i="3"/>
  <c r="S42" i="1" s="1"/>
  <c r="O43" i="3"/>
  <c r="S42" i="3"/>
  <c r="V41" i="1" s="1"/>
  <c r="R42" i="3"/>
  <c r="U41" i="1" s="1"/>
  <c r="Q42" i="3"/>
  <c r="T41" i="1" s="1"/>
  <c r="P42" i="3"/>
  <c r="S41" i="1" s="1"/>
  <c r="O42" i="3"/>
  <c r="S41" i="3"/>
  <c r="V40" i="1" s="1"/>
  <c r="R41" i="3"/>
  <c r="U40" i="1" s="1"/>
  <c r="Q41" i="3"/>
  <c r="T40" i="1" s="1"/>
  <c r="P41" i="3"/>
  <c r="S40" i="1" s="1"/>
  <c r="O41" i="3"/>
  <c r="S40" i="3"/>
  <c r="V39" i="1" s="1"/>
  <c r="R40" i="3"/>
  <c r="U39" i="1" s="1"/>
  <c r="Q40" i="3"/>
  <c r="T39" i="1" s="1"/>
  <c r="P40" i="3"/>
  <c r="S39" i="1" s="1"/>
  <c r="O40" i="3"/>
  <c r="Q39" i="3"/>
  <c r="T38" i="1" s="1"/>
  <c r="M39" i="3"/>
  <c r="Q38" i="1" s="1"/>
  <c r="I39" i="3"/>
  <c r="H38" i="1" s="1"/>
  <c r="G39" i="3"/>
  <c r="F38" i="1" s="1"/>
  <c r="F39" i="3"/>
  <c r="E38" i="1" s="1"/>
  <c r="S38" i="3"/>
  <c r="V37" i="1" s="1"/>
  <c r="R38" i="3"/>
  <c r="U37" i="1" s="1"/>
  <c r="Q38" i="3"/>
  <c r="T37" i="1" s="1"/>
  <c r="P38" i="3"/>
  <c r="S37" i="1" s="1"/>
  <c r="O38" i="3"/>
  <c r="S37" i="3"/>
  <c r="V36" i="1" s="1"/>
  <c r="R37" i="3"/>
  <c r="U36" i="1" s="1"/>
  <c r="Q37" i="3"/>
  <c r="T36" i="1" s="1"/>
  <c r="P37" i="3"/>
  <c r="S36" i="1" s="1"/>
  <c r="O37" i="3"/>
  <c r="Q36" i="3"/>
  <c r="T35" i="1" s="1"/>
  <c r="M36" i="3"/>
  <c r="I36" i="3"/>
  <c r="H35" i="1" s="1"/>
  <c r="G36" i="3"/>
  <c r="F35" i="1" s="1"/>
  <c r="F36" i="3"/>
  <c r="E35" i="1" s="1"/>
  <c r="S35" i="3"/>
  <c r="V34" i="1" s="1"/>
  <c r="R35" i="3"/>
  <c r="U34" i="1" s="1"/>
  <c r="Q35" i="3"/>
  <c r="T34" i="1" s="1"/>
  <c r="P35" i="3"/>
  <c r="S34" i="1" s="1"/>
  <c r="O35" i="3"/>
  <c r="S34" i="3"/>
  <c r="V33" i="1" s="1"/>
  <c r="R34" i="3"/>
  <c r="U33" i="1" s="1"/>
  <c r="Q34" i="3"/>
  <c r="T33" i="1" s="1"/>
  <c r="P34" i="3"/>
  <c r="S33" i="1" s="1"/>
  <c r="O34" i="3"/>
  <c r="S33" i="3"/>
  <c r="V32" i="1" s="1"/>
  <c r="R33" i="3"/>
  <c r="U32" i="1" s="1"/>
  <c r="Q33" i="3"/>
  <c r="T32" i="1" s="1"/>
  <c r="P33" i="3"/>
  <c r="S32" i="1" s="1"/>
  <c r="O33" i="3"/>
  <c r="Q32" i="3"/>
  <c r="T31" i="1" s="1"/>
  <c r="M32" i="3"/>
  <c r="Q31" i="1" s="1"/>
  <c r="I32" i="3"/>
  <c r="H31" i="1" s="1"/>
  <c r="H32" i="3"/>
  <c r="G31" i="1" s="1"/>
  <c r="G32" i="3"/>
  <c r="F31" i="1" s="1"/>
  <c r="F32" i="3"/>
  <c r="E31" i="1" s="1"/>
  <c r="S31" i="3"/>
  <c r="V30" i="1" s="1"/>
  <c r="R31" i="3"/>
  <c r="U30" i="1" s="1"/>
  <c r="Q31" i="3"/>
  <c r="T30" i="1" s="1"/>
  <c r="P31" i="3"/>
  <c r="S30" i="1" s="1"/>
  <c r="O31" i="3"/>
  <c r="Q30" i="3"/>
  <c r="T29" i="1" s="1"/>
  <c r="M30" i="3"/>
  <c r="Q29" i="1" s="1"/>
  <c r="I30" i="3"/>
  <c r="H29" i="1" s="1"/>
  <c r="H30" i="3"/>
  <c r="G29" i="1" s="1"/>
  <c r="G30" i="3"/>
  <c r="F29" i="1" s="1"/>
  <c r="F30" i="3"/>
  <c r="E29" i="1" s="1"/>
  <c r="S29" i="3"/>
  <c r="V28" i="1" s="1"/>
  <c r="R29" i="3"/>
  <c r="U28" i="1" s="1"/>
  <c r="Q29" i="3"/>
  <c r="T28" i="1" s="1"/>
  <c r="P29" i="3"/>
  <c r="S28" i="1" s="1"/>
  <c r="O29" i="3"/>
  <c r="S28" i="3"/>
  <c r="V27" i="1" s="1"/>
  <c r="R28" i="3"/>
  <c r="U27" i="1" s="1"/>
  <c r="Q28" i="3"/>
  <c r="T27" i="1" s="1"/>
  <c r="P28" i="3"/>
  <c r="S27" i="1" s="1"/>
  <c r="O28" i="3"/>
  <c r="Q27" i="3"/>
  <c r="T26" i="1" s="1"/>
  <c r="M27" i="3"/>
  <c r="R27" i="3" s="1"/>
  <c r="U26" i="1" s="1"/>
  <c r="I27" i="3"/>
  <c r="H26" i="1" s="1"/>
  <c r="H27" i="3"/>
  <c r="G26" i="1" s="1"/>
  <c r="G27" i="3"/>
  <c r="F26" i="1" s="1"/>
  <c r="F27" i="3"/>
  <c r="E26" i="1" s="1"/>
  <c r="S26" i="3"/>
  <c r="V25" i="1" s="1"/>
  <c r="R26" i="3"/>
  <c r="U25" i="1" s="1"/>
  <c r="Q26" i="3"/>
  <c r="T25" i="1" s="1"/>
  <c r="P26" i="3"/>
  <c r="S25" i="1" s="1"/>
  <c r="O26" i="3"/>
  <c r="Q25" i="3"/>
  <c r="T24" i="1" s="1"/>
  <c r="M25" i="3"/>
  <c r="Q24" i="1" s="1"/>
  <c r="I25" i="3"/>
  <c r="H24" i="1" s="1"/>
  <c r="H25" i="3"/>
  <c r="G24" i="1" s="1"/>
  <c r="G25" i="3"/>
  <c r="F24" i="1" s="1"/>
  <c r="F25" i="3"/>
  <c r="E24" i="1" s="1"/>
  <c r="S24" i="3"/>
  <c r="V23" i="1" s="1"/>
  <c r="R24" i="3"/>
  <c r="U23" i="1" s="1"/>
  <c r="Q24" i="3"/>
  <c r="T23" i="1" s="1"/>
  <c r="P24" i="3"/>
  <c r="S23" i="1" s="1"/>
  <c r="O24" i="3"/>
  <c r="S23" i="3"/>
  <c r="V22" i="1" s="1"/>
  <c r="R23" i="3"/>
  <c r="U22" i="1" s="1"/>
  <c r="Q23" i="3"/>
  <c r="T22" i="1" s="1"/>
  <c r="P23" i="3"/>
  <c r="S22" i="1" s="1"/>
  <c r="O23" i="3"/>
  <c r="Q22" i="3"/>
  <c r="T21" i="1" s="1"/>
  <c r="M22" i="3"/>
  <c r="Q21" i="1" s="1"/>
  <c r="I22" i="3"/>
  <c r="H21" i="1" s="1"/>
  <c r="G22" i="3"/>
  <c r="F21" i="1" s="1"/>
  <c r="F22" i="3"/>
  <c r="E21" i="1" s="1"/>
  <c r="S21" i="3"/>
  <c r="V20" i="1" s="1"/>
  <c r="R21" i="3"/>
  <c r="U20" i="1" s="1"/>
  <c r="Q21" i="3"/>
  <c r="T20" i="1" s="1"/>
  <c r="P21" i="3"/>
  <c r="S20" i="1" s="1"/>
  <c r="O21" i="3"/>
  <c r="S20" i="3"/>
  <c r="V19" i="1" s="1"/>
  <c r="R20" i="3"/>
  <c r="U19" i="1" s="1"/>
  <c r="Q20" i="3"/>
  <c r="T19" i="1" s="1"/>
  <c r="P20" i="3"/>
  <c r="S19" i="1" s="1"/>
  <c r="O20" i="3"/>
  <c r="Q19" i="3"/>
  <c r="T18" i="1" s="1"/>
  <c r="M19" i="3"/>
  <c r="Q18" i="1" s="1"/>
  <c r="I19" i="3"/>
  <c r="H18" i="1" s="1"/>
  <c r="H19" i="3"/>
  <c r="G18" i="1" s="1"/>
  <c r="G19" i="3"/>
  <c r="F18" i="1" s="1"/>
  <c r="F19" i="3"/>
  <c r="E18" i="1" s="1"/>
  <c r="S18" i="3"/>
  <c r="V17" i="1" s="1"/>
  <c r="R18" i="3"/>
  <c r="U17" i="1" s="1"/>
  <c r="Q18" i="3"/>
  <c r="T17" i="1" s="1"/>
  <c r="P18" i="3"/>
  <c r="S17" i="1" s="1"/>
  <c r="O18" i="3"/>
  <c r="S17" i="3"/>
  <c r="V16" i="1" s="1"/>
  <c r="R17" i="3"/>
  <c r="U16" i="1" s="1"/>
  <c r="Q17" i="3"/>
  <c r="T16" i="1" s="1"/>
  <c r="P17" i="3"/>
  <c r="S16" i="1" s="1"/>
  <c r="O17" i="3"/>
  <c r="M16" i="3"/>
  <c r="Q15" i="1" s="1"/>
  <c r="G16" i="3"/>
  <c r="F15" i="1" s="1"/>
  <c r="S15" i="3"/>
  <c r="V14" i="1" s="1"/>
  <c r="R15" i="3"/>
  <c r="U14" i="1" s="1"/>
  <c r="Q15" i="3"/>
  <c r="T14" i="1" s="1"/>
  <c r="P15" i="3"/>
  <c r="S14" i="1" s="1"/>
  <c r="O15" i="3"/>
  <c r="S14" i="3"/>
  <c r="V13" i="1" s="1"/>
  <c r="R14" i="3"/>
  <c r="U13" i="1" s="1"/>
  <c r="Q14" i="3"/>
  <c r="T13" i="1" s="1"/>
  <c r="P14" i="3"/>
  <c r="S13" i="1" s="1"/>
  <c r="O14" i="3"/>
  <c r="S13" i="3"/>
  <c r="V12" i="1" s="1"/>
  <c r="R13" i="3"/>
  <c r="U12" i="1" s="1"/>
  <c r="Q13" i="3"/>
  <c r="T12" i="1" s="1"/>
  <c r="P13" i="3"/>
  <c r="S12" i="1" s="1"/>
  <c r="O13" i="3"/>
  <c r="Q12" i="3"/>
  <c r="T11" i="1" s="1"/>
  <c r="M12" i="3"/>
  <c r="Q11" i="1" s="1"/>
  <c r="S11" i="3"/>
  <c r="V10" i="1" s="1"/>
  <c r="R11" i="3"/>
  <c r="U10" i="1" s="1"/>
  <c r="Q11" i="3"/>
  <c r="T10" i="1" s="1"/>
  <c r="P11" i="3"/>
  <c r="S10" i="1" s="1"/>
  <c r="O11" i="3"/>
  <c r="S10" i="3"/>
  <c r="V9" i="1" s="1"/>
  <c r="R10" i="3"/>
  <c r="U9" i="1" s="1"/>
  <c r="Q10" i="3"/>
  <c r="T9" i="1" s="1"/>
  <c r="P10" i="3"/>
  <c r="S9" i="1" s="1"/>
  <c r="O10" i="3"/>
  <c r="Q9" i="3"/>
  <c r="T8" i="1" s="1"/>
  <c r="M9" i="3"/>
  <c r="R9" i="3" s="1"/>
  <c r="U8" i="1" s="1"/>
  <c r="S8" i="3"/>
  <c r="V7" i="1" s="1"/>
  <c r="R8" i="3"/>
  <c r="U7" i="1" s="1"/>
  <c r="Q8" i="3"/>
  <c r="T7" i="1" s="1"/>
  <c r="P8" i="3"/>
  <c r="S7" i="1" s="1"/>
  <c r="O8" i="3"/>
  <c r="S7" i="3"/>
  <c r="V6" i="1" s="1"/>
  <c r="R7" i="3"/>
  <c r="U6" i="1" s="1"/>
  <c r="Q7" i="3"/>
  <c r="T6" i="1" s="1"/>
  <c r="P7" i="3"/>
  <c r="S6" i="1" s="1"/>
  <c r="O7" i="3"/>
  <c r="Q6" i="3"/>
  <c r="T5" i="1" s="1"/>
  <c r="M6" i="3"/>
  <c r="Q5" i="1" s="1"/>
  <c r="S5" i="3"/>
  <c r="V4" i="1" s="1"/>
  <c r="R5" i="3"/>
  <c r="U4" i="1" s="1"/>
  <c r="Q5" i="3"/>
  <c r="T4" i="1" s="1"/>
  <c r="P5" i="3"/>
  <c r="S4" i="1" s="1"/>
  <c r="O5" i="3"/>
  <c r="R4" i="3"/>
  <c r="U3" i="1" s="1"/>
  <c r="Q4" i="3"/>
  <c r="T3" i="1" s="1"/>
  <c r="S3" i="3"/>
  <c r="R3" i="3"/>
  <c r="Q3" i="3"/>
  <c r="P3" i="3"/>
  <c r="O3" i="3"/>
  <c r="S74" i="3" l="1"/>
  <c r="V73" i="1" s="1"/>
  <c r="R73" i="1"/>
  <c r="I73" i="1"/>
  <c r="S25" i="3"/>
  <c r="V24" i="1" s="1"/>
  <c r="R24" i="1"/>
  <c r="I24" i="1"/>
  <c r="R36" i="3"/>
  <c r="U35" i="1" s="1"/>
  <c r="Q35" i="1"/>
  <c r="P4" i="3"/>
  <c r="S3" i="1" s="1"/>
  <c r="I3" i="1"/>
  <c r="S39" i="3"/>
  <c r="V38" i="1" s="1"/>
  <c r="R38" i="1"/>
  <c r="I38" i="1"/>
  <c r="S27" i="3"/>
  <c r="V26" i="1" s="1"/>
  <c r="I26" i="1"/>
  <c r="R26" i="1"/>
  <c r="R92" i="1"/>
  <c r="R88" i="1"/>
  <c r="R60" i="1"/>
  <c r="R5" i="1"/>
  <c r="S9" i="3"/>
  <c r="V8" i="1" s="1"/>
  <c r="R8" i="1"/>
  <c r="V100" i="1"/>
  <c r="I80" i="1"/>
  <c r="I53" i="1"/>
  <c r="I35" i="1"/>
  <c r="W101" i="1"/>
  <c r="W97" i="1"/>
  <c r="I90" i="1"/>
  <c r="R79" i="1"/>
  <c r="I76" i="1"/>
  <c r="Q26" i="1"/>
  <c r="R3" i="1"/>
  <c r="S16" i="3"/>
  <c r="V15" i="1" s="1"/>
  <c r="R15" i="1"/>
  <c r="V101" i="1"/>
  <c r="V97" i="1"/>
  <c r="I82" i="1"/>
  <c r="I67" i="1"/>
  <c r="I11" i="1"/>
  <c r="Q8" i="1"/>
  <c r="S19" i="3"/>
  <c r="V18" i="1" s="1"/>
  <c r="R18" i="1"/>
  <c r="I18" i="1"/>
  <c r="S64" i="3"/>
  <c r="V63" i="1" s="1"/>
  <c r="R63" i="1"/>
  <c r="I63" i="1"/>
  <c r="M101" i="1"/>
  <c r="M97" i="1"/>
  <c r="I83" i="1"/>
  <c r="R53" i="1"/>
  <c r="R35" i="1"/>
  <c r="S30" i="3"/>
  <c r="V29" i="1" s="1"/>
  <c r="R29" i="1"/>
  <c r="V98" i="1"/>
  <c r="R90" i="1"/>
  <c r="R82" i="1"/>
  <c r="I60" i="1"/>
  <c r="I57" i="1"/>
  <c r="I29" i="1"/>
  <c r="I15" i="1"/>
  <c r="I5" i="1"/>
  <c r="S32" i="3"/>
  <c r="V31" i="1" s="1"/>
  <c r="R31" i="1"/>
  <c r="I31" i="1"/>
  <c r="S22" i="3"/>
  <c r="V21" i="1" s="1"/>
  <c r="I21" i="1"/>
  <c r="R70" i="1"/>
  <c r="R11" i="1"/>
  <c r="N97" i="1"/>
  <c r="N101" i="1"/>
  <c r="P22" i="3"/>
  <c r="S21" i="1" s="1"/>
  <c r="E10" i="3"/>
  <c r="D9" i="1" s="1"/>
  <c r="T15" i="3"/>
  <c r="P54" i="3"/>
  <c r="S53" i="1" s="1"/>
  <c r="E31" i="3"/>
  <c r="D30" i="1" s="1"/>
  <c r="E43" i="3"/>
  <c r="D42" i="1" s="1"/>
  <c r="E80" i="3"/>
  <c r="D79" i="1" s="1"/>
  <c r="E81" i="3"/>
  <c r="D80" i="1" s="1"/>
  <c r="P61" i="3"/>
  <c r="S60" i="1" s="1"/>
  <c r="T59" i="3"/>
  <c r="T94" i="3"/>
  <c r="E93" i="3"/>
  <c r="D92" i="1" s="1"/>
  <c r="T8" i="3"/>
  <c r="T52" i="3"/>
  <c r="T79" i="3"/>
  <c r="T88" i="3"/>
  <c r="E70" i="3"/>
  <c r="D69" i="1" s="1"/>
  <c r="T48" i="3"/>
  <c r="T82" i="3"/>
  <c r="E88" i="3"/>
  <c r="D87" i="1" s="1"/>
  <c r="E91" i="3"/>
  <c r="D90" i="1" s="1"/>
  <c r="E94" i="3"/>
  <c r="D93" i="1" s="1"/>
  <c r="U34" i="3"/>
  <c r="O39" i="3"/>
  <c r="T56" i="3"/>
  <c r="P19" i="3"/>
  <c r="S18" i="1" s="1"/>
  <c r="T20" i="3"/>
  <c r="T37" i="3"/>
  <c r="S4" i="3"/>
  <c r="E36" i="3"/>
  <c r="D35" i="1" s="1"/>
  <c r="P64" i="3"/>
  <c r="S63" i="1" s="1"/>
  <c r="E75" i="3"/>
  <c r="D74" i="1" s="1"/>
  <c r="P16" i="3"/>
  <c r="S15" i="1" s="1"/>
  <c r="T38" i="3"/>
  <c r="T49" i="3"/>
  <c r="P58" i="3"/>
  <c r="S57" i="1" s="1"/>
  <c r="U45" i="3"/>
  <c r="O6" i="3"/>
  <c r="O4" i="3"/>
  <c r="R6" i="3"/>
  <c r="U23" i="3"/>
  <c r="E41" i="3"/>
  <c r="D40" i="1" s="1"/>
  <c r="T23" i="3"/>
  <c r="T45" i="3"/>
  <c r="U99" i="3"/>
  <c r="E77" i="3"/>
  <c r="D76" i="1" s="1"/>
  <c r="T36" i="3"/>
  <c r="N75" i="3"/>
  <c r="T51" i="3"/>
  <c r="E17" i="3"/>
  <c r="D16" i="1" s="1"/>
  <c r="R19" i="3"/>
  <c r="R16" i="3"/>
  <c r="R58" i="3"/>
  <c r="T65" i="3"/>
  <c r="P6" i="3"/>
  <c r="S5" i="1" s="1"/>
  <c r="E56" i="3"/>
  <c r="D55" i="1" s="1"/>
  <c r="E82" i="3"/>
  <c r="D81" i="1" s="1"/>
  <c r="T96" i="3"/>
  <c r="T27" i="3"/>
  <c r="T9" i="3"/>
  <c r="E48" i="3"/>
  <c r="D47" i="1" s="1"/>
  <c r="U48" i="3"/>
  <c r="E74" i="3"/>
  <c r="D73" i="1" s="1"/>
  <c r="E38" i="3"/>
  <c r="D37" i="1" s="1"/>
  <c r="T46" i="3"/>
  <c r="T50" i="3"/>
  <c r="U52" i="3"/>
  <c r="E57" i="3"/>
  <c r="D56" i="1" s="1"/>
  <c r="T35" i="3"/>
  <c r="E35" i="3"/>
  <c r="D34" i="1" s="1"/>
  <c r="U35" i="3"/>
  <c r="N69" i="3"/>
  <c r="S68" i="3"/>
  <c r="P68" i="3"/>
  <c r="S67" i="1" s="1"/>
  <c r="O68" i="3"/>
  <c r="P83" i="3"/>
  <c r="S82" i="1" s="1"/>
  <c r="S83" i="3"/>
  <c r="P30" i="3"/>
  <c r="S29" i="1" s="1"/>
  <c r="R30" i="3"/>
  <c r="U3" i="3"/>
  <c r="AA3" i="3" s="1"/>
  <c r="E3" i="3"/>
  <c r="T55" i="3"/>
  <c r="T3" i="3"/>
  <c r="U20" i="3"/>
  <c r="U53" i="3"/>
  <c r="O74" i="3"/>
  <c r="T86" i="3"/>
  <c r="E33" i="3"/>
  <c r="D32" i="1" s="1"/>
  <c r="U36" i="3"/>
  <c r="U43" i="3"/>
  <c r="E11" i="3"/>
  <c r="D10" i="1" s="1"/>
  <c r="T33" i="3"/>
  <c r="U17" i="3"/>
  <c r="T44" i="3"/>
  <c r="E23" i="3"/>
  <c r="D22" i="1" s="1"/>
  <c r="U33" i="3"/>
  <c r="T53" i="3"/>
  <c r="T70" i="3"/>
  <c r="E105" i="3"/>
  <c r="D104" i="1" s="1"/>
  <c r="U105" i="3"/>
  <c r="U42" i="3"/>
  <c r="E42" i="3"/>
  <c r="D41" i="1" s="1"/>
  <c r="E68" i="3"/>
  <c r="D67" i="1" s="1"/>
  <c r="T42" i="3"/>
  <c r="U96" i="3"/>
  <c r="E96" i="3"/>
  <c r="D95" i="1" s="1"/>
  <c r="T102" i="3"/>
  <c r="T105" i="3"/>
  <c r="E21" i="3"/>
  <c r="D20" i="1" s="1"/>
  <c r="E29" i="3"/>
  <c r="D28" i="1" s="1"/>
  <c r="O32" i="3"/>
  <c r="R32" i="3"/>
  <c r="T34" i="3"/>
  <c r="U59" i="3"/>
  <c r="E59" i="3"/>
  <c r="D58" i="1" s="1"/>
  <c r="S93" i="3"/>
  <c r="P93" i="3"/>
  <c r="S92" i="1" s="1"/>
  <c r="E4" i="3"/>
  <c r="D3" i="1" s="1"/>
  <c r="O93" i="3"/>
  <c r="E15" i="3"/>
  <c r="D14" i="1" s="1"/>
  <c r="U15" i="3"/>
  <c r="U49" i="3"/>
  <c r="U37" i="3"/>
  <c r="E53" i="3"/>
  <c r="D52" i="1" s="1"/>
  <c r="U10" i="3"/>
  <c r="T13" i="3"/>
  <c r="T17" i="3"/>
  <c r="T60" i="3"/>
  <c r="U94" i="3"/>
  <c r="S89" i="3"/>
  <c r="P89" i="3"/>
  <c r="S88" i="1" s="1"/>
  <c r="E47" i="3"/>
  <c r="D46" i="1" s="1"/>
  <c r="U47" i="3"/>
  <c r="O19" i="3"/>
  <c r="O30" i="3"/>
  <c r="U31" i="3"/>
  <c r="U57" i="3"/>
  <c r="O89" i="3"/>
  <c r="P71" i="3"/>
  <c r="S70" i="1" s="1"/>
  <c r="N72" i="3"/>
  <c r="S71" i="3"/>
  <c r="O71" i="3"/>
  <c r="E7" i="3"/>
  <c r="D6" i="1" s="1"/>
  <c r="E20" i="3"/>
  <c r="D19" i="1" s="1"/>
  <c r="T24" i="3"/>
  <c r="T26" i="3"/>
  <c r="T28" i="3"/>
  <c r="T31" i="3"/>
  <c r="E50" i="3"/>
  <c r="D49" i="1" s="1"/>
  <c r="T57" i="3"/>
  <c r="O61" i="3"/>
  <c r="R61" i="3"/>
  <c r="E95" i="3"/>
  <c r="D94" i="1" s="1"/>
  <c r="U56" i="3"/>
  <c r="T67" i="3"/>
  <c r="T41" i="3"/>
  <c r="P74" i="3"/>
  <c r="S73" i="1" s="1"/>
  <c r="O83" i="3"/>
  <c r="T87" i="3"/>
  <c r="U101" i="3"/>
  <c r="T63" i="3"/>
  <c r="E83" i="3"/>
  <c r="D82" i="1" s="1"/>
  <c r="T92" i="3"/>
  <c r="R25" i="3"/>
  <c r="P25" i="3"/>
  <c r="S24" i="1" s="1"/>
  <c r="U28" i="3"/>
  <c r="E28" i="3"/>
  <c r="D27" i="1" s="1"/>
  <c r="U14" i="3"/>
  <c r="E14" i="3"/>
  <c r="D13" i="1" s="1"/>
  <c r="E27" i="3"/>
  <c r="D26" i="1" s="1"/>
  <c r="U40" i="3"/>
  <c r="T40" i="3"/>
  <c r="U55" i="3"/>
  <c r="E55" i="3"/>
  <c r="D54" i="1" s="1"/>
  <c r="T14" i="3"/>
  <c r="O27" i="3"/>
  <c r="U65" i="3"/>
  <c r="E65" i="3"/>
  <c r="D64" i="1" s="1"/>
  <c r="O25" i="3"/>
  <c r="U27" i="3"/>
  <c r="P12" i="3"/>
  <c r="S11" i="1" s="1"/>
  <c r="R12" i="3"/>
  <c r="U11" i="1" s="1"/>
  <c r="O12" i="3"/>
  <c r="P27" i="3"/>
  <c r="S26" i="1" s="1"/>
  <c r="R39" i="3"/>
  <c r="P39" i="3"/>
  <c r="S38" i="1" s="1"/>
  <c r="U5" i="3"/>
  <c r="E5" i="3"/>
  <c r="D4" i="1" s="1"/>
  <c r="E9" i="3"/>
  <c r="D8" i="1" s="1"/>
  <c r="T10" i="3"/>
  <c r="U18" i="3"/>
  <c r="E18" i="3"/>
  <c r="D17" i="1" s="1"/>
  <c r="T5" i="3"/>
  <c r="T18" i="3"/>
  <c r="U24" i="3"/>
  <c r="E24" i="3"/>
  <c r="D23" i="1" s="1"/>
  <c r="U8" i="3"/>
  <c r="E8" i="3"/>
  <c r="D7" i="1" s="1"/>
  <c r="U9" i="3"/>
  <c r="U13" i="3"/>
  <c r="E13" i="3"/>
  <c r="D12" i="1" s="1"/>
  <c r="U26" i="3"/>
  <c r="E26" i="3"/>
  <c r="D25" i="1" s="1"/>
  <c r="E72" i="3"/>
  <c r="D71" i="1" s="1"/>
  <c r="E63" i="3"/>
  <c r="D62" i="1" s="1"/>
  <c r="U63" i="3"/>
  <c r="T85" i="3"/>
  <c r="E85" i="3"/>
  <c r="D84" i="1" s="1"/>
  <c r="O9" i="3"/>
  <c r="T7" i="3"/>
  <c r="T11" i="3"/>
  <c r="T21" i="3"/>
  <c r="T29" i="3"/>
  <c r="O36" i="3"/>
  <c r="R22" i="3"/>
  <c r="U21" i="1" s="1"/>
  <c r="P9" i="3"/>
  <c r="S8" i="1" s="1"/>
  <c r="U7" i="3"/>
  <c r="U11" i="3"/>
  <c r="U21" i="3"/>
  <c r="U29" i="3"/>
  <c r="E34" i="3"/>
  <c r="D33" i="1" s="1"/>
  <c r="P36" i="3"/>
  <c r="S35" i="1" s="1"/>
  <c r="U41" i="3"/>
  <c r="E45" i="3"/>
  <c r="D44" i="1" s="1"/>
  <c r="E46" i="3"/>
  <c r="D45" i="1" s="1"/>
  <c r="U79" i="3"/>
  <c r="E79" i="3"/>
  <c r="D78" i="1" s="1"/>
  <c r="O16" i="3"/>
  <c r="E37" i="3"/>
  <c r="D36" i="1" s="1"/>
  <c r="U46" i="3"/>
  <c r="E51" i="3"/>
  <c r="D50" i="1" s="1"/>
  <c r="U51" i="3"/>
  <c r="E44" i="3"/>
  <c r="D43" i="1" s="1"/>
  <c r="U44" i="3"/>
  <c r="O22" i="3"/>
  <c r="P32" i="3"/>
  <c r="S31" i="1" s="1"/>
  <c r="U38" i="3"/>
  <c r="E60" i="3"/>
  <c r="D59" i="1" s="1"/>
  <c r="U60" i="3"/>
  <c r="T43" i="3"/>
  <c r="U50" i="3"/>
  <c r="O54" i="3"/>
  <c r="R54" i="3"/>
  <c r="T62" i="3"/>
  <c r="E62" i="3"/>
  <c r="D61" i="1" s="1"/>
  <c r="E71" i="3"/>
  <c r="D70" i="1" s="1"/>
  <c r="S81" i="3"/>
  <c r="P81" i="3"/>
  <c r="S80" i="1" s="1"/>
  <c r="Y74" i="3"/>
  <c r="Z73" i="1" s="1"/>
  <c r="T74" i="3"/>
  <c r="O81" i="3"/>
  <c r="U74" i="3"/>
  <c r="N78" i="3"/>
  <c r="P77" i="3"/>
  <c r="S76" i="1" s="1"/>
  <c r="O77" i="3"/>
  <c r="U86" i="3"/>
  <c r="E86" i="3"/>
  <c r="D85" i="1" s="1"/>
  <c r="P80" i="3"/>
  <c r="S79" i="1" s="1"/>
  <c r="O80" i="3"/>
  <c r="S80" i="3"/>
  <c r="V79" i="1" s="1"/>
  <c r="T47" i="3"/>
  <c r="E52" i="3"/>
  <c r="D51" i="1" s="1"/>
  <c r="O64" i="3"/>
  <c r="R64" i="3"/>
  <c r="U63" i="1" s="1"/>
  <c r="U67" i="3"/>
  <c r="E67" i="3"/>
  <c r="D66" i="1" s="1"/>
  <c r="S77" i="3"/>
  <c r="V76" i="1" s="1"/>
  <c r="E90" i="3"/>
  <c r="D89" i="1" s="1"/>
  <c r="T90" i="3"/>
  <c r="U90" i="3"/>
  <c r="E40" i="3"/>
  <c r="D39" i="1" s="1"/>
  <c r="E49" i="3"/>
  <c r="D48" i="1" s="1"/>
  <c r="R66" i="3"/>
  <c r="P66" i="3"/>
  <c r="S65" i="1" s="1"/>
  <c r="E73" i="3"/>
  <c r="D72" i="1" s="1"/>
  <c r="U73" i="3"/>
  <c r="T73" i="3"/>
  <c r="O58" i="3"/>
  <c r="O66" i="3"/>
  <c r="E78" i="3"/>
  <c r="D77" i="1" s="1"/>
  <c r="S91" i="3"/>
  <c r="V90" i="1" s="1"/>
  <c r="P91" i="3"/>
  <c r="S90" i="1" s="1"/>
  <c r="U92" i="3"/>
  <c r="E92" i="3"/>
  <c r="D91" i="1" s="1"/>
  <c r="T100" i="3"/>
  <c r="U100" i="3"/>
  <c r="S84" i="3"/>
  <c r="P84" i="3"/>
  <c r="S83" i="1" s="1"/>
  <c r="U87" i="3"/>
  <c r="U82" i="3"/>
  <c r="O84" i="3"/>
  <c r="U76" i="3"/>
  <c r="E76" i="3"/>
  <c r="D75" i="1" s="1"/>
  <c r="E69" i="3"/>
  <c r="D68" i="1" s="1"/>
  <c r="T76" i="3"/>
  <c r="U88" i="3"/>
  <c r="U62" i="3"/>
  <c r="U85" i="3"/>
  <c r="E87" i="3"/>
  <c r="D86" i="1" s="1"/>
  <c r="T97" i="3"/>
  <c r="U97" i="3"/>
  <c r="U104" i="3"/>
  <c r="T104" i="3"/>
  <c r="E104" i="3"/>
  <c r="D103" i="1" s="1"/>
  <c r="U70" i="3"/>
  <c r="T98" i="3"/>
  <c r="E84" i="3"/>
  <c r="D83" i="1" s="1"/>
  <c r="E103" i="3"/>
  <c r="D102" i="1" s="1"/>
  <c r="U103" i="3"/>
  <c r="E89" i="3"/>
  <c r="D88" i="1" s="1"/>
  <c r="T103" i="3"/>
  <c r="U95" i="3"/>
  <c r="T95" i="3"/>
  <c r="T81" i="3" l="1"/>
  <c r="V80" i="1"/>
  <c r="T30" i="3"/>
  <c r="U29" i="1"/>
  <c r="AA28" i="3"/>
  <c r="M27" i="1" s="1"/>
  <c r="N27" i="1" s="1"/>
  <c r="W27" i="1"/>
  <c r="AA85" i="3"/>
  <c r="M84" i="1" s="1"/>
  <c r="N84" i="1" s="1"/>
  <c r="W84" i="1"/>
  <c r="AA70" i="3"/>
  <c r="M69" i="1" s="1"/>
  <c r="N69" i="1" s="1"/>
  <c r="W69" i="1"/>
  <c r="AA62" i="3"/>
  <c r="M61" i="1" s="1"/>
  <c r="N61" i="1" s="1"/>
  <c r="W61" i="1"/>
  <c r="AA87" i="3"/>
  <c r="M86" i="1" s="1"/>
  <c r="N86" i="1" s="1"/>
  <c r="W86" i="1"/>
  <c r="T66" i="3"/>
  <c r="U65" i="1"/>
  <c r="AA67" i="3"/>
  <c r="M66" i="1" s="1"/>
  <c r="N66" i="1" s="1"/>
  <c r="W66" i="1"/>
  <c r="AA50" i="3"/>
  <c r="M49" i="1" s="1"/>
  <c r="N49" i="1" s="1"/>
  <c r="W49" i="1"/>
  <c r="AA7" i="3"/>
  <c r="M6" i="1" s="1"/>
  <c r="N6" i="1" s="1"/>
  <c r="W6" i="1"/>
  <c r="T39" i="3"/>
  <c r="U38" i="1"/>
  <c r="AA65" i="3"/>
  <c r="M64" i="1" s="1"/>
  <c r="N64" i="1" s="1"/>
  <c r="W64" i="1"/>
  <c r="AA57" i="3"/>
  <c r="M56" i="1" s="1"/>
  <c r="N56" i="1" s="1"/>
  <c r="W56" i="1"/>
  <c r="AA94" i="3"/>
  <c r="M93" i="1" s="1"/>
  <c r="N93" i="1" s="1"/>
  <c r="W93" i="1"/>
  <c r="AA15" i="3"/>
  <c r="M14" i="1" s="1"/>
  <c r="N14" i="1" s="1"/>
  <c r="W14" i="1"/>
  <c r="AA96" i="3"/>
  <c r="M95" i="1" s="1"/>
  <c r="N95" i="1" s="1"/>
  <c r="W95" i="1"/>
  <c r="AA36" i="3"/>
  <c r="W35" i="1"/>
  <c r="Y68" i="3"/>
  <c r="Z67" i="1" s="1"/>
  <c r="V67" i="1"/>
  <c r="AA23" i="3"/>
  <c r="M22" i="1" s="1"/>
  <c r="N22" i="1" s="1"/>
  <c r="W22" i="1"/>
  <c r="M35" i="1"/>
  <c r="N35" i="1" s="1"/>
  <c r="AA41" i="3"/>
  <c r="M40" i="1" s="1"/>
  <c r="N40" i="1" s="1"/>
  <c r="W40" i="1"/>
  <c r="AA95" i="3"/>
  <c r="M94" i="1" s="1"/>
  <c r="N94" i="1" s="1"/>
  <c r="W94" i="1"/>
  <c r="AA88" i="3"/>
  <c r="M87" i="1" s="1"/>
  <c r="N87" i="1" s="1"/>
  <c r="W87" i="1"/>
  <c r="AA86" i="3"/>
  <c r="M85" i="1" s="1"/>
  <c r="N85" i="1" s="1"/>
  <c r="W85" i="1"/>
  <c r="AA51" i="3"/>
  <c r="M50" i="1" s="1"/>
  <c r="N50" i="1" s="1"/>
  <c r="W50" i="1"/>
  <c r="AA13" i="3"/>
  <c r="M12" i="1" s="1"/>
  <c r="N12" i="1" s="1"/>
  <c r="W12" i="1"/>
  <c r="AA14" i="3"/>
  <c r="M13" i="1" s="1"/>
  <c r="N13" i="1" s="1"/>
  <c r="W13" i="1"/>
  <c r="AA101" i="3"/>
  <c r="M100" i="1" s="1"/>
  <c r="N100" i="1" s="1"/>
  <c r="W100" i="1"/>
  <c r="T61" i="3"/>
  <c r="U60" i="1"/>
  <c r="AA31" i="3"/>
  <c r="M30" i="1" s="1"/>
  <c r="N30" i="1" s="1"/>
  <c r="W30" i="1"/>
  <c r="U32" i="3"/>
  <c r="U31" i="1"/>
  <c r="AA33" i="3"/>
  <c r="M32" i="1" s="1"/>
  <c r="N32" i="1" s="1"/>
  <c r="W32" i="1"/>
  <c r="P69" i="3"/>
  <c r="S68" i="1" s="1"/>
  <c r="R68" i="1"/>
  <c r="I68" i="1"/>
  <c r="O75" i="3"/>
  <c r="I74" i="1"/>
  <c r="R74" i="1"/>
  <c r="E6" i="3"/>
  <c r="D5" i="1" s="1"/>
  <c r="U5" i="1"/>
  <c r="U84" i="3"/>
  <c r="V83" i="1"/>
  <c r="AA9" i="3"/>
  <c r="M8" i="1" s="1"/>
  <c r="N8" i="1" s="1"/>
  <c r="W8" i="1"/>
  <c r="AA35" i="3"/>
  <c r="M34" i="1" s="1"/>
  <c r="N34" i="1" s="1"/>
  <c r="W34" i="1"/>
  <c r="AA34" i="3"/>
  <c r="M33" i="1" s="1"/>
  <c r="N33" i="1" s="1"/>
  <c r="W33" i="1"/>
  <c r="AA90" i="3"/>
  <c r="M89" i="1" s="1"/>
  <c r="N89" i="1" s="1"/>
  <c r="W89" i="1"/>
  <c r="AA103" i="3"/>
  <c r="M102" i="1" s="1"/>
  <c r="N102" i="1" s="1"/>
  <c r="W102" i="1"/>
  <c r="AA8" i="3"/>
  <c r="M7" i="1" s="1"/>
  <c r="N7" i="1" s="1"/>
  <c r="W7" i="1"/>
  <c r="AA55" i="3"/>
  <c r="M54" i="1" s="1"/>
  <c r="N54" i="1" s="1"/>
  <c r="W54" i="1"/>
  <c r="Y71" i="3"/>
  <c r="Z70" i="1" s="1"/>
  <c r="V70" i="1"/>
  <c r="AA47" i="3"/>
  <c r="M46" i="1" s="1"/>
  <c r="N46" i="1" s="1"/>
  <c r="W46" i="1"/>
  <c r="AA10" i="3"/>
  <c r="M9" i="1" s="1"/>
  <c r="N9" i="1" s="1"/>
  <c r="W9" i="1"/>
  <c r="AA42" i="3"/>
  <c r="M41" i="1" s="1"/>
  <c r="N41" i="1" s="1"/>
  <c r="W41" i="1"/>
  <c r="AA17" i="3"/>
  <c r="M16" i="1" s="1"/>
  <c r="N16" i="1" s="1"/>
  <c r="W16" i="1"/>
  <c r="AA53" i="3"/>
  <c r="M52" i="1" s="1"/>
  <c r="N52" i="1" s="1"/>
  <c r="W52" i="1"/>
  <c r="U83" i="3"/>
  <c r="V82" i="1"/>
  <c r="U58" i="3"/>
  <c r="U57" i="1"/>
  <c r="AA99" i="3"/>
  <c r="M98" i="1" s="1"/>
  <c r="N98" i="1" s="1"/>
  <c r="W98" i="1"/>
  <c r="AA45" i="3"/>
  <c r="M44" i="1" s="1"/>
  <c r="N44" i="1" s="1"/>
  <c r="W44" i="1"/>
  <c r="T4" i="3"/>
  <c r="V3" i="1"/>
  <c r="M26" i="1"/>
  <c r="N26" i="1" s="1"/>
  <c r="AA97" i="3"/>
  <c r="M96" i="1" s="1"/>
  <c r="N96" i="1" s="1"/>
  <c r="W96" i="1"/>
  <c r="AA38" i="3"/>
  <c r="M37" i="1" s="1"/>
  <c r="N37" i="1" s="1"/>
  <c r="W37" i="1"/>
  <c r="AA76" i="3"/>
  <c r="M75" i="1" s="1"/>
  <c r="N75" i="1" s="1"/>
  <c r="W75" i="1"/>
  <c r="AA74" i="3"/>
  <c r="M73" i="1" s="1"/>
  <c r="N73" i="1" s="1"/>
  <c r="W73" i="1"/>
  <c r="AA29" i="3"/>
  <c r="M28" i="1" s="1"/>
  <c r="N28" i="1" s="1"/>
  <c r="W28" i="1"/>
  <c r="AA27" i="3"/>
  <c r="W26" i="1"/>
  <c r="E25" i="3"/>
  <c r="D24" i="1" s="1"/>
  <c r="U24" i="1"/>
  <c r="S72" i="3"/>
  <c r="R71" i="1"/>
  <c r="I71" i="1"/>
  <c r="U93" i="3"/>
  <c r="V92" i="1"/>
  <c r="AA105" i="3"/>
  <c r="M104" i="1" s="1"/>
  <c r="N104" i="1" s="1"/>
  <c r="W104" i="1"/>
  <c r="AA20" i="3"/>
  <c r="M19" i="1" s="1"/>
  <c r="N19" i="1" s="1"/>
  <c r="W19" i="1"/>
  <c r="T16" i="3"/>
  <c r="U15" i="1"/>
  <c r="AA60" i="3"/>
  <c r="M59" i="1" s="1"/>
  <c r="N59" i="1" s="1"/>
  <c r="W59" i="1"/>
  <c r="AA46" i="3"/>
  <c r="M45" i="1" s="1"/>
  <c r="N45" i="1" s="1"/>
  <c r="W45" i="1"/>
  <c r="AA63" i="3"/>
  <c r="M62" i="1" s="1"/>
  <c r="N62" i="1" s="1"/>
  <c r="W62" i="1"/>
  <c r="AA48" i="3"/>
  <c r="M47" i="1" s="1"/>
  <c r="N47" i="1" s="1"/>
  <c r="W47" i="1"/>
  <c r="I77" i="1"/>
  <c r="R77" i="1"/>
  <c r="AA73" i="3"/>
  <c r="M72" i="1" s="1"/>
  <c r="N72" i="1" s="1"/>
  <c r="W72" i="1"/>
  <c r="AA92" i="3"/>
  <c r="M91" i="1" s="1"/>
  <c r="N91" i="1" s="1"/>
  <c r="W91" i="1"/>
  <c r="T54" i="3"/>
  <c r="U53" i="1"/>
  <c r="AA21" i="3"/>
  <c r="M20" i="1" s="1"/>
  <c r="N20" i="1" s="1"/>
  <c r="W20" i="1"/>
  <c r="AA24" i="3"/>
  <c r="M23" i="1" s="1"/>
  <c r="N23" i="1" s="1"/>
  <c r="W23" i="1"/>
  <c r="AA5" i="3"/>
  <c r="M4" i="1" s="1"/>
  <c r="N4" i="1" s="1"/>
  <c r="W4" i="1"/>
  <c r="AA40" i="3"/>
  <c r="M39" i="1" s="1"/>
  <c r="N39" i="1" s="1"/>
  <c r="W39" i="1"/>
  <c r="AA37" i="3"/>
  <c r="M36" i="1" s="1"/>
  <c r="N36" i="1" s="1"/>
  <c r="W36" i="1"/>
  <c r="AA52" i="3"/>
  <c r="M51" i="1" s="1"/>
  <c r="N51" i="1" s="1"/>
  <c r="W51" i="1"/>
  <c r="U19" i="3"/>
  <c r="U18" i="1"/>
  <c r="AA18" i="3"/>
  <c r="M17" i="1" s="1"/>
  <c r="N17" i="1" s="1"/>
  <c r="W17" i="1"/>
  <c r="AA104" i="3"/>
  <c r="M103" i="1" s="1"/>
  <c r="N103" i="1" s="1"/>
  <c r="W103" i="1"/>
  <c r="AA100" i="3"/>
  <c r="M99" i="1" s="1"/>
  <c r="N99" i="1" s="1"/>
  <c r="W99" i="1"/>
  <c r="AA82" i="3"/>
  <c r="M81" i="1" s="1"/>
  <c r="N81" i="1" s="1"/>
  <c r="W81" i="1"/>
  <c r="AA44" i="3"/>
  <c r="M43" i="1" s="1"/>
  <c r="N43" i="1" s="1"/>
  <c r="W43" i="1"/>
  <c r="AA79" i="3"/>
  <c r="M78" i="1" s="1"/>
  <c r="N78" i="1" s="1"/>
  <c r="W78" i="1"/>
  <c r="AA11" i="3"/>
  <c r="M10" i="1" s="1"/>
  <c r="N10" i="1" s="1"/>
  <c r="W10" i="1"/>
  <c r="AA26" i="3"/>
  <c r="M25" i="1" s="1"/>
  <c r="N25" i="1" s="1"/>
  <c r="W25" i="1"/>
  <c r="AA56" i="3"/>
  <c r="M55" i="1" s="1"/>
  <c r="N55" i="1" s="1"/>
  <c r="W55" i="1"/>
  <c r="Y89" i="3"/>
  <c r="Z88" i="1" s="1"/>
  <c r="V88" i="1"/>
  <c r="AA49" i="3"/>
  <c r="M48" i="1" s="1"/>
  <c r="N48" i="1" s="1"/>
  <c r="W48" i="1"/>
  <c r="AA59" i="3"/>
  <c r="M58" i="1" s="1"/>
  <c r="N58" i="1" s="1"/>
  <c r="W58" i="1"/>
  <c r="AA43" i="3"/>
  <c r="M42" i="1" s="1"/>
  <c r="N42" i="1" s="1"/>
  <c r="W42" i="1"/>
  <c r="T19" i="3"/>
  <c r="U6" i="3"/>
  <c r="T58" i="3"/>
  <c r="E19" i="3"/>
  <c r="D18" i="1" s="1"/>
  <c r="T6" i="3"/>
  <c r="E58" i="3"/>
  <c r="D57" i="1" s="1"/>
  <c r="U89" i="3"/>
  <c r="T83" i="3"/>
  <c r="U4" i="3"/>
  <c r="U71" i="3"/>
  <c r="Y83" i="3"/>
  <c r="Z82" i="1" s="1"/>
  <c r="T71" i="3"/>
  <c r="E61" i="3"/>
  <c r="D60" i="1" s="1"/>
  <c r="N106" i="3"/>
  <c r="U16" i="3"/>
  <c r="E16" i="3"/>
  <c r="D15" i="1" s="1"/>
  <c r="P75" i="3"/>
  <c r="S74" i="1" s="1"/>
  <c r="S75" i="3"/>
  <c r="T32" i="3"/>
  <c r="T93" i="3"/>
  <c r="Y93" i="3"/>
  <c r="Z92" i="1" s="1"/>
  <c r="T89" i="3"/>
  <c r="S69" i="3"/>
  <c r="V68" i="1" s="1"/>
  <c r="O69" i="3"/>
  <c r="U68" i="3"/>
  <c r="E30" i="3"/>
  <c r="D29" i="1" s="1"/>
  <c r="U30" i="3"/>
  <c r="E32" i="3"/>
  <c r="D31" i="1" s="1"/>
  <c r="T68" i="3"/>
  <c r="T84" i="3"/>
  <c r="U61" i="3"/>
  <c r="P72" i="3"/>
  <c r="S71" i="1" s="1"/>
  <c r="O72" i="3"/>
  <c r="U39" i="3"/>
  <c r="U81" i="3"/>
  <c r="E39" i="3"/>
  <c r="D38" i="1" s="1"/>
  <c r="T64" i="3"/>
  <c r="U64" i="3"/>
  <c r="E64" i="3"/>
  <c r="D63" i="1" s="1"/>
  <c r="Y80" i="3"/>
  <c r="Z79" i="1" s="1"/>
  <c r="U80" i="3"/>
  <c r="T80" i="3"/>
  <c r="U66" i="3"/>
  <c r="T22" i="3"/>
  <c r="U22" i="3"/>
  <c r="E22" i="3"/>
  <c r="D21" i="1" s="1"/>
  <c r="T77" i="3"/>
  <c r="Y77" i="3"/>
  <c r="Z76" i="1" s="1"/>
  <c r="U77" i="3"/>
  <c r="T91" i="3"/>
  <c r="Y91" i="3"/>
  <c r="Z90" i="1" s="1"/>
  <c r="U91" i="3"/>
  <c r="S78" i="3"/>
  <c r="V77" i="1" s="1"/>
  <c r="O78" i="3"/>
  <c r="P78" i="3"/>
  <c r="S77" i="1" s="1"/>
  <c r="E66" i="3"/>
  <c r="D65" i="1" s="1"/>
  <c r="T12" i="3"/>
  <c r="E12" i="3"/>
  <c r="D11" i="1" s="1"/>
  <c r="E54" i="3"/>
  <c r="D53" i="1" s="1"/>
  <c r="U12" i="3"/>
  <c r="T25" i="3"/>
  <c r="U25" i="3"/>
  <c r="U54" i="3"/>
  <c r="AA32" i="3" l="1"/>
  <c r="M31" i="1" s="1"/>
  <c r="N31" i="1" s="1"/>
  <c r="W31" i="1"/>
  <c r="AA54" i="3"/>
  <c r="M53" i="1" s="1"/>
  <c r="N53" i="1" s="1"/>
  <c r="W53" i="1"/>
  <c r="AA77" i="3"/>
  <c r="M76" i="1" s="1"/>
  <c r="N76" i="1" s="1"/>
  <c r="W76" i="1"/>
  <c r="AA39" i="3"/>
  <c r="M38" i="1" s="1"/>
  <c r="N38" i="1" s="1"/>
  <c r="W38" i="1"/>
  <c r="T75" i="3"/>
  <c r="V74" i="1"/>
  <c r="AA71" i="3"/>
  <c r="M70" i="1" s="1"/>
  <c r="N70" i="1" s="1"/>
  <c r="W70" i="1"/>
  <c r="AA6" i="3"/>
  <c r="M5" i="1" s="1"/>
  <c r="N5" i="1" s="1"/>
  <c r="W5" i="1"/>
  <c r="U72" i="3"/>
  <c r="V71" i="1"/>
  <c r="AA80" i="3"/>
  <c r="M79" i="1" s="1"/>
  <c r="N79" i="1" s="1"/>
  <c r="W79" i="1"/>
  <c r="AA68" i="3"/>
  <c r="M67" i="1" s="1"/>
  <c r="N67" i="1" s="1"/>
  <c r="W67" i="1"/>
  <c r="AA4" i="3"/>
  <c r="M3" i="1" s="1"/>
  <c r="N3" i="1" s="1"/>
  <c r="W3" i="1"/>
  <c r="AA19" i="3"/>
  <c r="M18" i="1" s="1"/>
  <c r="N18" i="1" s="1"/>
  <c r="W18" i="1"/>
  <c r="AA89" i="3"/>
  <c r="M88" i="1" s="1"/>
  <c r="N88" i="1" s="1"/>
  <c r="W88" i="1"/>
  <c r="AA84" i="3"/>
  <c r="M83" i="1" s="1"/>
  <c r="N83" i="1" s="1"/>
  <c r="W83" i="1"/>
  <c r="AA58" i="3"/>
  <c r="M57" i="1" s="1"/>
  <c r="N57" i="1" s="1"/>
  <c r="W57" i="1"/>
  <c r="AA61" i="3"/>
  <c r="M60" i="1" s="1"/>
  <c r="N60" i="1" s="1"/>
  <c r="W60" i="1"/>
  <c r="AA16" i="3"/>
  <c r="M15" i="1" s="1"/>
  <c r="N15" i="1" s="1"/>
  <c r="W15" i="1"/>
  <c r="AA22" i="3"/>
  <c r="M21" i="1" s="1"/>
  <c r="N21" i="1" s="1"/>
  <c r="W21" i="1"/>
  <c r="AA64" i="3"/>
  <c r="M63" i="1" s="1"/>
  <c r="N63" i="1" s="1"/>
  <c r="W63" i="1"/>
  <c r="AA83" i="3"/>
  <c r="M82" i="1" s="1"/>
  <c r="N82" i="1" s="1"/>
  <c r="W82" i="1"/>
  <c r="AA12" i="3"/>
  <c r="M11" i="1" s="1"/>
  <c r="N11" i="1" s="1"/>
  <c r="W11" i="1"/>
  <c r="AA91" i="3"/>
  <c r="M90" i="1" s="1"/>
  <c r="N90" i="1" s="1"/>
  <c r="W90" i="1"/>
  <c r="AA93" i="3"/>
  <c r="M92" i="1" s="1"/>
  <c r="N92" i="1" s="1"/>
  <c r="W92" i="1"/>
  <c r="AA25" i="3"/>
  <c r="M24" i="1" s="1"/>
  <c r="N24" i="1" s="1"/>
  <c r="W24" i="1"/>
  <c r="T72" i="3"/>
  <c r="AA66" i="3"/>
  <c r="M65" i="1" s="1"/>
  <c r="N65" i="1" s="1"/>
  <c r="W65" i="1"/>
  <c r="AA81" i="3"/>
  <c r="M80" i="1" s="1"/>
  <c r="N80" i="1" s="1"/>
  <c r="W80" i="1"/>
  <c r="AA30" i="3"/>
  <c r="M29" i="1" s="1"/>
  <c r="N29" i="1" s="1"/>
  <c r="W29" i="1"/>
  <c r="O106" i="3"/>
  <c r="S106" i="3"/>
  <c r="U75" i="3"/>
  <c r="T69" i="3"/>
  <c r="U69" i="3"/>
  <c r="T78" i="3"/>
  <c r="U78" i="3"/>
  <c r="AA75" i="3" l="1"/>
  <c r="M74" i="1" s="1"/>
  <c r="N74" i="1" s="1"/>
  <c r="W74" i="1"/>
  <c r="AA78" i="3"/>
  <c r="M77" i="1" s="1"/>
  <c r="N77" i="1" s="1"/>
  <c r="W77" i="1"/>
  <c r="AA69" i="3"/>
  <c r="M68" i="1" s="1"/>
  <c r="N68" i="1" s="1"/>
  <c r="W68" i="1"/>
  <c r="AA72" i="3"/>
  <c r="M71" i="1" s="1"/>
  <c r="N71" i="1" s="1"/>
  <c r="W71" i="1"/>
  <c r="T106" i="3"/>
  <c r="U106" i="3"/>
  <c r="AA106" i="3" l="1"/>
  <c r="U2" i="1"/>
  <c r="Z2" i="1"/>
  <c r="B2" i="1"/>
  <c r="L2" i="1"/>
  <c r="V2" i="1"/>
  <c r="V105" i="1" s="1"/>
  <c r="AA2" i="1"/>
  <c r="Y2" i="1"/>
  <c r="X2" i="1"/>
  <c r="R2" i="1"/>
  <c r="R105" i="1" s="1"/>
  <c r="Q2" i="1"/>
  <c r="P2" i="1"/>
  <c r="K2" i="1"/>
  <c r="J2" i="1"/>
  <c r="I2" i="1"/>
  <c r="I105" i="1" s="1"/>
  <c r="H2" i="1"/>
  <c r="G2" i="1"/>
  <c r="F2" i="1"/>
  <c r="E2" i="1"/>
  <c r="C2" i="1"/>
  <c r="S2" i="1"/>
  <c r="M2" i="1" l="1"/>
  <c r="N2" i="1" s="1"/>
  <c r="D2" i="1"/>
  <c r="T2" i="1"/>
  <c r="W2" i="1" l="1"/>
  <c r="W105" i="1" s="1"/>
  <c r="P105" i="3"/>
  <c r="P106" i="3"/>
  <c r="P105" i="3" a="1"/>
  <c r="S104" i="1"/>
  <c r="S10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<sst xmlns="http://schemas.openxmlformats.org/spreadsheetml/2006/main" count="1260" uniqueCount="156">
  <si>
    <t>Ref.</t>
  </si>
  <si>
    <t>Project/SO</t>
  </si>
  <si>
    <t>Project Name</t>
  </si>
  <si>
    <t>Prod.</t>
  </si>
  <si>
    <t>Elev.</t>
  </si>
  <si>
    <t>Qty</t>
  </si>
  <si>
    <t>Colour</t>
  </si>
  <si>
    <t>PPC Side</t>
  </si>
  <si>
    <t>Bend</t>
  </si>
  <si>
    <t>Weight KG</t>
  </si>
  <si>
    <t>Width</t>
  </si>
  <si>
    <t>Unit</t>
  </si>
  <si>
    <t>Materials</t>
  </si>
  <si>
    <t>Comments</t>
  </si>
  <si>
    <t>m2</t>
  </si>
  <si>
    <t xml:space="preserve">Description </t>
  </si>
  <si>
    <t>DWG</t>
  </si>
  <si>
    <t>Level</t>
  </si>
  <si>
    <t>Total Weight</t>
  </si>
  <si>
    <t>Face View</t>
  </si>
  <si>
    <t>Sheet Size</t>
  </si>
  <si>
    <t>Description</t>
  </si>
  <si>
    <t>Total LM</t>
  </si>
  <si>
    <t>Toal LM</t>
  </si>
  <si>
    <t>Thickness</t>
  </si>
  <si>
    <t>Welds</t>
  </si>
  <si>
    <t>Height</t>
  </si>
  <si>
    <t>Weight</t>
  </si>
  <si>
    <t>Total M2</t>
  </si>
  <si>
    <t>TQ/PR</t>
  </si>
  <si>
    <t>Product</t>
  </si>
  <si>
    <t>Drawing</t>
  </si>
  <si>
    <t>Type</t>
  </si>
  <si>
    <t>Material</t>
  </si>
  <si>
    <t>Chapel Street</t>
  </si>
  <si>
    <t>Panel</t>
  </si>
  <si>
    <t>CSS-P1-PB1</t>
  </si>
  <si>
    <t>PB1-01</t>
  </si>
  <si>
    <t>South</t>
  </si>
  <si>
    <t>Outside</t>
  </si>
  <si>
    <t>470</t>
  </si>
  <si>
    <t>1105</t>
  </si>
  <si>
    <t>9</t>
  </si>
  <si>
    <t>Alu.</t>
  </si>
  <si>
    <t>Stiffener</t>
  </si>
  <si>
    <t>Mill Finish</t>
  </si>
  <si>
    <t>50</t>
  </si>
  <si>
    <t>1</t>
  </si>
  <si>
    <t>PB1-03</t>
  </si>
  <si>
    <t>PB1-02</t>
  </si>
  <si>
    <t>907</t>
  </si>
  <si>
    <t>PB1-06</t>
  </si>
  <si>
    <t>PB1-07</t>
  </si>
  <si>
    <t>PB1-08</t>
  </si>
  <si>
    <t>(L2-6)</t>
  </si>
  <si>
    <t>North</t>
  </si>
  <si>
    <t>PB1-30</t>
  </si>
  <si>
    <t>West</t>
  </si>
  <si>
    <t>PB1-33</t>
  </si>
  <si>
    <t>PB1-31</t>
  </si>
  <si>
    <t>PB1-34</t>
  </si>
  <si>
    <t>CSS-P2-PB1</t>
  </si>
  <si>
    <t>(L7-10)</t>
  </si>
  <si>
    <t>CSS-P3-PB1</t>
  </si>
  <si>
    <t>(L11-16)</t>
  </si>
  <si>
    <t>PB1-11</t>
  </si>
  <si>
    <t>PB1-12</t>
  </si>
  <si>
    <t>PB1-13</t>
  </si>
  <si>
    <t>PB1-32</t>
  </si>
  <si>
    <t>CSS-P1-PB2</t>
  </si>
  <si>
    <t>PB2-01</t>
  </si>
  <si>
    <t>2855</t>
  </si>
  <si>
    <t>915</t>
  </si>
  <si>
    <t>909</t>
  </si>
  <si>
    <t>5</t>
  </si>
  <si>
    <t>PB2-04</t>
  </si>
  <si>
    <t>4</t>
  </si>
  <si>
    <t>PB2-07</t>
  </si>
  <si>
    <t>2880</t>
  </si>
  <si>
    <t>2</t>
  </si>
  <si>
    <t>CSS-P1-PB3</t>
  </si>
  <si>
    <t>PB3-04</t>
  </si>
  <si>
    <t>1177</t>
  </si>
  <si>
    <t>PB3-07</t>
  </si>
  <si>
    <t>465</t>
  </si>
  <si>
    <t>621</t>
  </si>
  <si>
    <t>CSS-P2-PB3</t>
  </si>
  <si>
    <t>CSS-P2-PB2</t>
  </si>
  <si>
    <t>CSS-P3-PB3</t>
  </si>
  <si>
    <t>Corner Panel 1/2</t>
  </si>
  <si>
    <t>190</t>
  </si>
  <si>
    <t>Corner Panel 2/2</t>
  </si>
  <si>
    <t>310</t>
  </si>
  <si>
    <t>CSS-P3-PG&amp;B-CNR4</t>
  </si>
  <si>
    <t>PG&amp;B-CNR4-2</t>
  </si>
  <si>
    <t>CSS-P1-PG1</t>
  </si>
  <si>
    <t>PG1-73</t>
  </si>
  <si>
    <t>PG1-74</t>
  </si>
  <si>
    <t>PG1-75</t>
  </si>
  <si>
    <t>PG1-76</t>
  </si>
  <si>
    <t>CSS-P2-PG1</t>
  </si>
  <si>
    <t>CSS-P3-PG1</t>
  </si>
  <si>
    <t>PG1-77</t>
  </si>
  <si>
    <t xml:space="preserve">Phase </t>
  </si>
  <si>
    <t>PB1-35</t>
  </si>
  <si>
    <t>PS01-A</t>
  </si>
  <si>
    <t>End Cap</t>
  </si>
  <si>
    <t>NA</t>
  </si>
  <si>
    <t>PS02-A</t>
  </si>
  <si>
    <t>PS03-A</t>
  </si>
  <si>
    <t>PS04-A</t>
  </si>
  <si>
    <t>PS13-A-1</t>
  </si>
  <si>
    <t>PS13-A-2</t>
  </si>
  <si>
    <t>Angle 25x25</t>
  </si>
  <si>
    <t>Angle 30x30</t>
  </si>
  <si>
    <t>PS14-A-1</t>
  </si>
  <si>
    <t xml:space="preserve">Angle 25x25 PS13-I-1 25x2328 (Girth 50 x 2328) </t>
  </si>
  <si>
    <t xml:space="preserve">Angle 25x25 PS13-I-2 25x972 (Girth 50 x 972) </t>
  </si>
  <si>
    <t>PS15-I.1-2</t>
  </si>
  <si>
    <t>PS15-I.1-1</t>
  </si>
  <si>
    <t>CSS-P3-PS01</t>
  </si>
  <si>
    <t>CSS-P1-PS01</t>
  </si>
  <si>
    <t>CSS-P1-PS03</t>
  </si>
  <si>
    <t>CSS-P2-PS01</t>
  </si>
  <si>
    <t>CSS-P2-PS02</t>
  </si>
  <si>
    <t>CSS-P3-PS02</t>
  </si>
  <si>
    <t>CSS-P2-PS03</t>
  </si>
  <si>
    <t>CSS-P3-PS03</t>
  </si>
  <si>
    <t>CSS-P1-PS04</t>
  </si>
  <si>
    <t>CSS-P2-PS04</t>
  </si>
  <si>
    <t>CSS-P3-PS04</t>
  </si>
  <si>
    <t>CSS-P1-PS13</t>
  </si>
  <si>
    <t>CSS-P1-PS14</t>
  </si>
  <si>
    <t>CSS-P1-PS15</t>
  </si>
  <si>
    <t>CSS-P2-PS15</t>
  </si>
  <si>
    <t>CSS-P3-PS15</t>
  </si>
  <si>
    <t>CSS-P1-PS16</t>
  </si>
  <si>
    <t>CSS-P2-PS16</t>
  </si>
  <si>
    <t>CSS-P3-PS16</t>
  </si>
  <si>
    <t>Bronze: 56PRR/4163</t>
  </si>
  <si>
    <t>Grey: 56B0/4850</t>
  </si>
  <si>
    <t>Pressing (LH Jamb)</t>
  </si>
  <si>
    <t>Pressing (RH Jamb)</t>
  </si>
  <si>
    <t>Pressing (Cill)</t>
  </si>
  <si>
    <t>Angle 25x50</t>
  </si>
  <si>
    <t>Pressing (Head)</t>
  </si>
  <si>
    <t>Priority 1</t>
  </si>
  <si>
    <t>CSS-P1-PS02</t>
  </si>
  <si>
    <t>PR2306 (SO-777)</t>
  </si>
  <si>
    <t>B</t>
  </si>
  <si>
    <t>C</t>
  </si>
  <si>
    <t>D</t>
  </si>
  <si>
    <t>E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</si>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</sst>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45"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5" fillId="0" borderId="1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9" xfId="0" applyNumberFormat="1" applyBorder="1"/>
    <xf numFmtId="2" fontId="0" fillId="0" borderId="12" xfId="0" applyNumberFormat="1" applyBorder="1"/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/>
    <xf numFmtId="2" fontId="0" fillId="0" borderId="5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8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4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2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8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6" xfId="0" applyNumberFormat="1" applyBorder="1"/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29" xfId="0" applyNumberFormat="1" applyBorder="1"/>
    <xf numFmtId="2" fontId="0" fillId="7" borderId="11" xfId="0" applyNumberFormat="1" applyFill="1" applyBorder="1" applyAlignment="1">
      <alignment horizontal="center"/>
    </xf>
    <xf numFmtId="2" fontId="0" fillId="7" borderId="14" xfId="0" applyNumberFormat="1" applyFill="1" applyBorder="1" applyAlignment="1">
      <alignment horizontal="center"/>
    </xf>
    <xf numFmtId="2" fontId="0" fillId="7" borderId="17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0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49" fontId="0" fillId="7" borderId="5" xfId="0" applyNumberFormat="1" applyFill="1" applyBorder="1" applyAlignment="1">
      <alignment horizontal="center"/>
    </xf>
    <xf numFmtId="49" fontId="0" fillId="7" borderId="12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26" xfId="0" applyNumberFormat="1" applyFill="1" applyBorder="1" applyAlignment="1">
      <alignment horizontal="center"/>
    </xf>
    <xf numFmtId="49" fontId="0" fillId="7" borderId="29" xfId="0" applyNumberForma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2" fontId="0" fillId="7" borderId="28" xfId="0" applyNumberFormat="1" applyFill="1" applyBorder="1" applyAlignment="1">
      <alignment horizontal="center"/>
    </xf>
    <xf numFmtId="2" fontId="0" fillId="7" borderId="25" xfId="0" applyNumberFormat="1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2" fontId="0" fillId="7" borderId="31" xfId="0" applyNumberFormat="1" applyFill="1" applyBorder="1" applyAlignment="1">
      <alignment horizontal="center"/>
    </xf>
    <xf numFmtId="2" fontId="0" fillId="7" borderId="16" xfId="0" applyNumberFormat="1" applyFill="1" applyBorder="1" applyAlignment="1">
      <alignment horizontal="center"/>
    </xf>
    <xf numFmtId="49" fontId="0" fillId="7" borderId="22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2" fontId="0" fillId="7" borderId="24" xfId="0" applyNumberFormat="1" applyFill="1" applyBorder="1" applyAlignment="1">
      <alignment horizontal="center"/>
    </xf>
    <xf numFmtId="2" fontId="0" fillId="7" borderId="21" xfId="0" applyNumberFormat="1" applyFill="1" applyBorder="1" applyAlignment="1">
      <alignment horizontal="center"/>
    </xf>
    <xf numFmtId="49" fontId="0" fillId="7" borderId="9" xfId="0" applyNumberFormat="1" applyFill="1" applyBorder="1" applyAlignment="1">
      <alignment horizontal="center"/>
    </xf>
    <xf numFmtId="49" fontId="0" fillId="7" borderId="10" xfId="0" applyNumberForma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2" fontId="0" fillId="7" borderId="20" xfId="0" applyNumberForma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1" fillId="2" borderId="1" xfId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3">
    <cellStyle name="Akcent 5" xfId="2" builtinId="45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2E2E-6D51-4748-9CCD-EF03EC7DCB77}">
  <dimension ref="A1:AC112"/>
  <sheetViews>
    <sheetView zoomScale="85" zoomScaleNormal="85" workbookViewId="0">
      <pane ySplit="2" topLeftCell="A3" activePane="bottomLeft" state="frozenSplit"/>
      <selection pane="bottomLeft" activeCell="E39" sqref="E39"/>
    </sheetView>
  </sheetViews>
  <sheetFormatPr defaultRowHeight="15" x14ac:dyDescent="0.25"/>
  <cols>
    <col min="2" max="2" width="12" customWidth="1"/>
    <col min="3" max="3" width="14" customWidth="1"/>
    <col min="4" max="4" width="19.5703125" bestFit="1" customWidth="1"/>
    <col min="5" max="5" width="46.7109375" bestFit="1" customWidth="1"/>
    <col min="6" max="6" width="29.7109375" bestFit="1" customWidth="1"/>
    <col min="7" max="7" width="15.5703125" bestFit="1" customWidth="1"/>
    <col min="9" max="9" width="11.7109375" customWidth="1"/>
    <col min="10" max="10" width="34.85546875" bestFit="1" customWidth="1"/>
    <col min="17" max="17" width="12.7109375" customWidth="1"/>
    <col min="23" max="23" width="10.140625" customWidth="1"/>
    <col min="24" max="24" width="11.7109375" customWidth="1"/>
    <col min="26" max="26" width="14" bestFit="1" customWidth="1"/>
    <col min="27" max="27" width="10.5703125" bestFit="1" customWidth="1"/>
  </cols>
  <sheetData>
    <row r="1" spans="1:29" x14ac:dyDescent="0.25">
      <c r="D1" s="7"/>
      <c r="E1" s="7"/>
      <c r="F1" s="7"/>
      <c r="G1" s="7"/>
      <c r="H1" s="7"/>
      <c r="I1" s="7"/>
      <c r="J1" s="7"/>
      <c r="K1" s="7"/>
      <c r="L1" s="142" t="s">
        <v>19</v>
      </c>
      <c r="M1" s="143"/>
      <c r="N1" s="143"/>
      <c r="O1" s="143"/>
      <c r="P1" s="144"/>
      <c r="Q1" s="142" t="s">
        <v>20</v>
      </c>
      <c r="R1" s="143"/>
      <c r="S1" s="143"/>
      <c r="T1" s="143"/>
      <c r="U1" s="144"/>
      <c r="V1" s="7"/>
      <c r="W1" s="142" t="s">
        <v>12</v>
      </c>
      <c r="X1" s="144"/>
    </row>
    <row r="2" spans="1:29" x14ac:dyDescent="0.25">
      <c r="A2" s="16" t="s">
        <v>0</v>
      </c>
      <c r="B2" s="16" t="s">
        <v>29</v>
      </c>
      <c r="C2" s="1" t="s">
        <v>2</v>
      </c>
      <c r="D2" s="15" t="s">
        <v>30</v>
      </c>
      <c r="E2" s="15" t="s">
        <v>21</v>
      </c>
      <c r="F2" s="1" t="s">
        <v>31</v>
      </c>
      <c r="G2" s="1" t="s">
        <v>17</v>
      </c>
      <c r="H2" s="16" t="s">
        <v>4</v>
      </c>
      <c r="I2" s="16" t="s">
        <v>3</v>
      </c>
      <c r="J2" s="1" t="s">
        <v>6</v>
      </c>
      <c r="K2" s="15" t="s">
        <v>7</v>
      </c>
      <c r="L2" s="1" t="s">
        <v>26</v>
      </c>
      <c r="M2" s="1" t="s">
        <v>10</v>
      </c>
      <c r="N2" s="1" t="s">
        <v>5</v>
      </c>
      <c r="O2" s="1" t="s">
        <v>22</v>
      </c>
      <c r="P2" s="1" t="s">
        <v>28</v>
      </c>
      <c r="Q2" s="1" t="s">
        <v>26</v>
      </c>
      <c r="R2" s="1" t="s">
        <v>10</v>
      </c>
      <c r="S2" s="1" t="s">
        <v>5</v>
      </c>
      <c r="T2" s="1" t="s">
        <v>23</v>
      </c>
      <c r="U2" s="1" t="s">
        <v>28</v>
      </c>
      <c r="V2" s="16" t="s">
        <v>11</v>
      </c>
      <c r="W2" s="1" t="s">
        <v>24</v>
      </c>
      <c r="X2" s="1" t="s">
        <v>32</v>
      </c>
      <c r="Y2" s="1" t="s">
        <v>25</v>
      </c>
      <c r="Z2" s="1" t="s">
        <v>13</v>
      </c>
      <c r="AA2" s="1" t="s">
        <v>27</v>
      </c>
      <c r="AB2" s="1" t="s">
        <v>103</v>
      </c>
      <c r="AC2" s="1" t="s">
        <v>146</v>
      </c>
    </row>
    <row r="3" spans="1:29" x14ac:dyDescent="0.25">
      <c r="A3" s="20">
        <v>1</v>
      </c>
      <c r="B3" s="20" t="s">
        <v>148</v>
      </c>
      <c r="C3" s="17" t="s">
        <v>34</v>
      </c>
      <c r="D3" s="18" t="s">
        <v>35</v>
      </c>
      <c r="E3" s="18" t="str">
        <f t="shared" ref="E3:E19" si="0">D3&amp;" "&amp;G3&amp;" "&amp;L3&amp;"x"&amp;M3&amp;" (Girth "&amp;Q3&amp;" x "&amp;R3&amp;") "&amp;""</f>
        <v xml:space="preserve">Panel PB1-01 470x1105 (Girth 631 x 1241) </v>
      </c>
      <c r="F3" s="17" t="s">
        <v>36</v>
      </c>
      <c r="G3" s="100" t="s">
        <v>37</v>
      </c>
      <c r="H3" s="17" t="s">
        <v>38</v>
      </c>
      <c r="I3" s="17" t="s">
        <v>54</v>
      </c>
      <c r="J3" s="19" t="s">
        <v>139</v>
      </c>
      <c r="K3" s="20" t="s">
        <v>39</v>
      </c>
      <c r="L3" s="92">
        <v>470</v>
      </c>
      <c r="M3" s="93" t="s">
        <v>41</v>
      </c>
      <c r="N3" s="93">
        <v>2</v>
      </c>
      <c r="O3" s="94">
        <f>M3*N3/1000</f>
        <v>2.21</v>
      </c>
      <c r="P3" s="95">
        <f>L3*M3*N3/1000000</f>
        <v>1.0387</v>
      </c>
      <c r="Q3" s="93">
        <f>+L3+50+35+38+38</f>
        <v>631</v>
      </c>
      <c r="R3" s="93">
        <f t="shared" ref="R3:R7" si="1">M3+47+19+50+20</f>
        <v>1241</v>
      </c>
      <c r="S3" s="93">
        <f t="shared" ref="S3:S19" si="2">N3</f>
        <v>2</v>
      </c>
      <c r="T3" s="94">
        <f>R3*S3/1000</f>
        <v>2.4820000000000002</v>
      </c>
      <c r="U3" s="95">
        <f>Q3*R3*S3/1000000</f>
        <v>1.5661419999999999</v>
      </c>
      <c r="V3" s="21" t="s">
        <v>14</v>
      </c>
      <c r="W3" s="35">
        <v>3</v>
      </c>
      <c r="X3" s="21" t="s">
        <v>43</v>
      </c>
      <c r="Y3" s="40"/>
      <c r="Z3" s="84" t="s">
        <v>42</v>
      </c>
      <c r="AA3" s="49">
        <f>U3*2.7*W3</f>
        <v>12.685750199999999</v>
      </c>
      <c r="AB3" s="17">
        <v>1</v>
      </c>
      <c r="AC3" s="99">
        <v>1</v>
      </c>
    </row>
    <row r="4" spans="1:29" x14ac:dyDescent="0.25">
      <c r="A4" s="30">
        <v>2</v>
      </c>
      <c r="B4" s="30" t="s">
        <v>148</v>
      </c>
      <c r="C4" s="27" t="s">
        <v>34</v>
      </c>
      <c r="D4" s="28" t="s">
        <v>44</v>
      </c>
      <c r="E4" s="28" t="str">
        <f t="shared" si="0"/>
        <v xml:space="preserve">Stiffener PB1-01 50x1105 (Girth 198 x 1105) </v>
      </c>
      <c r="F4" s="27" t="s">
        <v>36</v>
      </c>
      <c r="G4" s="101" t="s">
        <v>37</v>
      </c>
      <c r="H4" s="27" t="s">
        <v>38</v>
      </c>
      <c r="I4" s="27" t="s">
        <v>54</v>
      </c>
      <c r="J4" s="29" t="s">
        <v>45</v>
      </c>
      <c r="K4" s="30" t="s">
        <v>39</v>
      </c>
      <c r="L4" s="96">
        <v>50</v>
      </c>
      <c r="M4" s="97" t="s">
        <v>41</v>
      </c>
      <c r="N4" s="97">
        <f>N3*1</f>
        <v>2</v>
      </c>
      <c r="O4" s="98">
        <f t="shared" ref="O4:O20" si="3">M4*N4/1000</f>
        <v>2.21</v>
      </c>
      <c r="P4" s="80">
        <f t="shared" ref="P4:P20" si="4">L4*M4*N4/1000000</f>
        <v>0.1105</v>
      </c>
      <c r="Q4" s="97">
        <f>+L4+44+30+44+30</f>
        <v>198</v>
      </c>
      <c r="R4" s="97" t="str">
        <f>M4</f>
        <v>1105</v>
      </c>
      <c r="S4" s="97">
        <f t="shared" si="2"/>
        <v>2</v>
      </c>
      <c r="T4" s="98">
        <f t="shared" ref="T4:T20" si="5">R4*S4/1000</f>
        <v>2.21</v>
      </c>
      <c r="U4" s="80">
        <f t="shared" ref="U4:U20" si="6">Q4*R4*S4/1000000</f>
        <v>0.43758000000000002</v>
      </c>
      <c r="V4" s="31" t="s">
        <v>14</v>
      </c>
      <c r="W4" s="37">
        <v>3</v>
      </c>
      <c r="X4" s="31" t="s">
        <v>43</v>
      </c>
      <c r="Y4" s="42"/>
      <c r="Z4" s="85">
        <v>9</v>
      </c>
      <c r="AA4" s="39">
        <f t="shared" ref="AA4:AA20" si="7">U4*2.7*W4</f>
        <v>3.5443980000000002</v>
      </c>
      <c r="AB4" s="22">
        <v>1</v>
      </c>
      <c r="AC4" s="99">
        <v>1</v>
      </c>
    </row>
    <row r="5" spans="1:29" x14ac:dyDescent="0.25">
      <c r="A5" s="20">
        <v>3</v>
      </c>
      <c r="B5" s="20" t="s">
        <v>148</v>
      </c>
      <c r="C5" s="17" t="s">
        <v>34</v>
      </c>
      <c r="D5" s="18" t="s">
        <v>35</v>
      </c>
      <c r="E5" s="18" t="str">
        <f t="shared" si="0"/>
        <v xml:space="preserve">Panel PB1-02 470x907 (Girth 631 x 1043) </v>
      </c>
      <c r="F5" s="17" t="s">
        <v>36</v>
      </c>
      <c r="G5" s="100" t="s">
        <v>49</v>
      </c>
      <c r="H5" s="17" t="s">
        <v>38</v>
      </c>
      <c r="I5" s="17" t="s">
        <v>54</v>
      </c>
      <c r="J5" s="19" t="s">
        <v>139</v>
      </c>
      <c r="K5" s="20" t="s">
        <v>39</v>
      </c>
      <c r="L5" s="92" t="s">
        <v>40</v>
      </c>
      <c r="M5" s="93" t="s">
        <v>50</v>
      </c>
      <c r="N5" s="93">
        <v>2</v>
      </c>
      <c r="O5" s="94">
        <f t="shared" si="3"/>
        <v>1.8140000000000001</v>
      </c>
      <c r="P5" s="95">
        <f t="shared" si="4"/>
        <v>0.85258</v>
      </c>
      <c r="Q5" s="93">
        <f>+L5+50+35+38+38</f>
        <v>631</v>
      </c>
      <c r="R5" s="93">
        <f t="shared" si="1"/>
        <v>1043</v>
      </c>
      <c r="S5" s="93">
        <f t="shared" si="2"/>
        <v>2</v>
      </c>
      <c r="T5" s="94">
        <f t="shared" si="5"/>
        <v>2.0859999999999999</v>
      </c>
      <c r="U5" s="95">
        <f t="shared" si="6"/>
        <v>1.3162659999999999</v>
      </c>
      <c r="V5" s="21" t="s">
        <v>14</v>
      </c>
      <c r="W5" s="35">
        <v>3</v>
      </c>
      <c r="X5" s="7" t="s">
        <v>43</v>
      </c>
      <c r="Y5" s="40"/>
      <c r="Z5" s="84">
        <v>2</v>
      </c>
      <c r="AA5" s="38">
        <f t="shared" si="7"/>
        <v>10.6617546</v>
      </c>
      <c r="AB5" s="22">
        <v>1</v>
      </c>
      <c r="AC5" s="99">
        <v>1</v>
      </c>
    </row>
    <row r="6" spans="1:29" x14ac:dyDescent="0.25">
      <c r="A6" s="30">
        <v>4</v>
      </c>
      <c r="B6" s="30" t="s">
        <v>148</v>
      </c>
      <c r="C6" s="27" t="s">
        <v>34</v>
      </c>
      <c r="D6" s="28" t="s">
        <v>44</v>
      </c>
      <c r="E6" s="28" t="str">
        <f t="shared" si="0"/>
        <v xml:space="preserve">Stiffener PB1-02 50x907 (Girth 198 x 907) </v>
      </c>
      <c r="F6" s="27" t="s">
        <v>36</v>
      </c>
      <c r="G6" s="101" t="s">
        <v>49</v>
      </c>
      <c r="H6" s="27" t="s">
        <v>38</v>
      </c>
      <c r="I6" s="27" t="s">
        <v>54</v>
      </c>
      <c r="J6" s="29" t="s">
        <v>45</v>
      </c>
      <c r="K6" s="30" t="s">
        <v>39</v>
      </c>
      <c r="L6" s="96" t="s">
        <v>46</v>
      </c>
      <c r="M6" s="97" t="str">
        <f>M5</f>
        <v>907</v>
      </c>
      <c r="N6" s="97">
        <f>N5*1</f>
        <v>2</v>
      </c>
      <c r="O6" s="98">
        <f t="shared" si="3"/>
        <v>1.8140000000000001</v>
      </c>
      <c r="P6" s="80">
        <f t="shared" si="4"/>
        <v>9.0700000000000003E-2</v>
      </c>
      <c r="Q6" s="97">
        <f>+L6+44+30+44+30</f>
        <v>198</v>
      </c>
      <c r="R6" s="97" t="str">
        <f>M6</f>
        <v>907</v>
      </c>
      <c r="S6" s="97">
        <f t="shared" si="2"/>
        <v>2</v>
      </c>
      <c r="T6" s="98">
        <f t="shared" si="5"/>
        <v>1.8140000000000001</v>
      </c>
      <c r="U6" s="80">
        <f t="shared" si="6"/>
        <v>0.35917199999999999</v>
      </c>
      <c r="V6" s="31" t="s">
        <v>14</v>
      </c>
      <c r="W6" s="37">
        <v>3</v>
      </c>
      <c r="X6" s="31" t="s">
        <v>43</v>
      </c>
      <c r="Y6" s="42"/>
      <c r="Z6" s="85">
        <v>2</v>
      </c>
      <c r="AA6" s="39">
        <f t="shared" si="7"/>
        <v>2.9092932000000005</v>
      </c>
      <c r="AB6" s="22">
        <v>1</v>
      </c>
      <c r="AC6" s="99">
        <v>1</v>
      </c>
    </row>
    <row r="7" spans="1:29" x14ac:dyDescent="0.25">
      <c r="A7" s="43">
        <v>5</v>
      </c>
      <c r="B7" s="43" t="s">
        <v>148</v>
      </c>
      <c r="C7" s="2" t="s">
        <v>34</v>
      </c>
      <c r="D7" s="44" t="s">
        <v>35</v>
      </c>
      <c r="E7" s="44" t="str">
        <f t="shared" si="0"/>
        <v xml:space="preserve">Panel PB1-03 470x280 (Girth 631 x 416) </v>
      </c>
      <c r="F7" s="2" t="s">
        <v>36</v>
      </c>
      <c r="G7" s="106" t="s">
        <v>48</v>
      </c>
      <c r="H7" s="2" t="s">
        <v>38</v>
      </c>
      <c r="I7" s="2" t="s">
        <v>54</v>
      </c>
      <c r="J7" s="19" t="s">
        <v>139</v>
      </c>
      <c r="K7" s="43" t="s">
        <v>39</v>
      </c>
      <c r="L7" s="102" t="s">
        <v>40</v>
      </c>
      <c r="M7" s="103">
        <v>280</v>
      </c>
      <c r="N7" s="103">
        <v>2</v>
      </c>
      <c r="O7" s="104">
        <f t="shared" si="3"/>
        <v>0.56000000000000005</v>
      </c>
      <c r="P7" s="105">
        <f t="shared" si="4"/>
        <v>0.26319999999999999</v>
      </c>
      <c r="Q7" s="103">
        <f>+L7+50+35+38+38</f>
        <v>631</v>
      </c>
      <c r="R7" s="103">
        <f t="shared" si="1"/>
        <v>416</v>
      </c>
      <c r="S7" s="103">
        <f t="shared" si="2"/>
        <v>2</v>
      </c>
      <c r="T7" s="104">
        <f t="shared" si="5"/>
        <v>0.83199999999999996</v>
      </c>
      <c r="U7" s="105">
        <f t="shared" si="6"/>
        <v>0.52499200000000001</v>
      </c>
      <c r="V7" s="45" t="s">
        <v>14</v>
      </c>
      <c r="W7" s="46">
        <v>3</v>
      </c>
      <c r="X7" s="45" t="s">
        <v>43</v>
      </c>
      <c r="Y7" s="47"/>
      <c r="Z7" s="86">
        <v>6</v>
      </c>
      <c r="AA7" s="48">
        <f t="shared" si="7"/>
        <v>4.2524351999999999</v>
      </c>
      <c r="AB7" s="22">
        <v>1</v>
      </c>
      <c r="AC7" s="99">
        <v>1</v>
      </c>
    </row>
    <row r="8" spans="1:29" x14ac:dyDescent="0.25">
      <c r="A8" s="20">
        <v>6</v>
      </c>
      <c r="B8" s="20" t="s">
        <v>148</v>
      </c>
      <c r="C8" s="17" t="s">
        <v>34</v>
      </c>
      <c r="D8" s="18" t="s">
        <v>35</v>
      </c>
      <c r="E8" s="18" t="str">
        <f t="shared" si="0"/>
        <v xml:space="preserve">Panel PB1-07 2855x907 (Girth 3016 x 1043) </v>
      </c>
      <c r="F8" s="17" t="s">
        <v>36</v>
      </c>
      <c r="G8" s="100" t="s">
        <v>52</v>
      </c>
      <c r="H8" s="17" t="s">
        <v>38</v>
      </c>
      <c r="I8" s="17" t="s">
        <v>54</v>
      </c>
      <c r="J8" s="19" t="s">
        <v>139</v>
      </c>
      <c r="K8" s="20" t="s">
        <v>39</v>
      </c>
      <c r="L8" s="92">
        <v>2855</v>
      </c>
      <c r="M8" s="93">
        <v>907</v>
      </c>
      <c r="N8" s="93">
        <v>10</v>
      </c>
      <c r="O8" s="94">
        <f t="shared" si="3"/>
        <v>9.07</v>
      </c>
      <c r="P8" s="95">
        <f t="shared" si="4"/>
        <v>25.894850000000002</v>
      </c>
      <c r="Q8" s="93">
        <f>+L8+50+35+38+38</f>
        <v>3016</v>
      </c>
      <c r="R8" s="93">
        <f>M8+47+19+50+20</f>
        <v>1043</v>
      </c>
      <c r="S8" s="93">
        <f t="shared" si="2"/>
        <v>10</v>
      </c>
      <c r="T8" s="94">
        <f t="shared" si="5"/>
        <v>10.43</v>
      </c>
      <c r="U8" s="95">
        <f t="shared" si="6"/>
        <v>31.456880000000002</v>
      </c>
      <c r="V8" s="21" t="s">
        <v>14</v>
      </c>
      <c r="W8" s="35">
        <v>3</v>
      </c>
      <c r="X8" s="7" t="s">
        <v>43</v>
      </c>
      <c r="Y8" s="40"/>
      <c r="Z8" s="84">
        <v>10</v>
      </c>
      <c r="AA8" s="38">
        <f t="shared" si="7"/>
        <v>254.80072800000005</v>
      </c>
      <c r="AB8" s="22">
        <v>1</v>
      </c>
      <c r="AC8" s="99">
        <v>1</v>
      </c>
    </row>
    <row r="9" spans="1:29" ht="15.75" thickBot="1" x14ac:dyDescent="0.3">
      <c r="A9" s="30">
        <v>7</v>
      </c>
      <c r="B9" s="30" t="s">
        <v>148</v>
      </c>
      <c r="C9" s="27" t="s">
        <v>34</v>
      </c>
      <c r="D9" s="28" t="s">
        <v>44</v>
      </c>
      <c r="E9" s="28" t="str">
        <f t="shared" si="0"/>
        <v xml:space="preserve">Stiffener PB1-07 50x907 (Girth 198 x 907) </v>
      </c>
      <c r="F9" s="27" t="s">
        <v>36</v>
      </c>
      <c r="G9" s="101" t="s">
        <v>52</v>
      </c>
      <c r="H9" s="27" t="s">
        <v>38</v>
      </c>
      <c r="I9" s="27" t="s">
        <v>54</v>
      </c>
      <c r="J9" s="29" t="s">
        <v>45</v>
      </c>
      <c r="K9" s="30" t="s">
        <v>39</v>
      </c>
      <c r="L9" s="96" t="s">
        <v>46</v>
      </c>
      <c r="M9" s="97">
        <f>M8</f>
        <v>907</v>
      </c>
      <c r="N9" s="97">
        <f>N8*4</f>
        <v>40</v>
      </c>
      <c r="O9" s="98">
        <f t="shared" si="3"/>
        <v>36.28</v>
      </c>
      <c r="P9" s="80">
        <f t="shared" si="4"/>
        <v>1.8140000000000001</v>
      </c>
      <c r="Q9" s="97">
        <f>+L9+44+30+44+30</f>
        <v>198</v>
      </c>
      <c r="R9" s="97">
        <f>M9</f>
        <v>907</v>
      </c>
      <c r="S9" s="97">
        <f t="shared" si="2"/>
        <v>40</v>
      </c>
      <c r="T9" s="98">
        <f t="shared" si="5"/>
        <v>36.28</v>
      </c>
      <c r="U9" s="80">
        <f t="shared" si="6"/>
        <v>7.18344</v>
      </c>
      <c r="V9" s="31" t="s">
        <v>14</v>
      </c>
      <c r="W9" s="37">
        <v>3</v>
      </c>
      <c r="X9" s="31" t="s">
        <v>43</v>
      </c>
      <c r="Y9" s="42"/>
      <c r="Z9" s="85">
        <v>40</v>
      </c>
      <c r="AA9" s="39">
        <f t="shared" si="7"/>
        <v>58.185864000000002</v>
      </c>
      <c r="AB9" s="22">
        <v>1</v>
      </c>
      <c r="AC9" s="99">
        <v>1</v>
      </c>
    </row>
    <row r="10" spans="1:29" x14ac:dyDescent="0.25">
      <c r="A10" s="65">
        <v>8</v>
      </c>
      <c r="B10" s="65" t="s">
        <v>148</v>
      </c>
      <c r="C10" s="66" t="s">
        <v>34</v>
      </c>
      <c r="D10" s="67" t="s">
        <v>35</v>
      </c>
      <c r="E10" s="67" t="str">
        <f t="shared" si="0"/>
        <v xml:space="preserve">Panel PB1-03 470x280 (Girth 631 x 416) </v>
      </c>
      <c r="F10" s="66" t="s">
        <v>36</v>
      </c>
      <c r="G10" s="107" t="s">
        <v>48</v>
      </c>
      <c r="H10" s="66" t="s">
        <v>57</v>
      </c>
      <c r="I10" s="66" t="s">
        <v>54</v>
      </c>
      <c r="J10" s="19" t="s">
        <v>139</v>
      </c>
      <c r="K10" s="65" t="s">
        <v>39</v>
      </c>
      <c r="L10" s="109">
        <v>470</v>
      </c>
      <c r="M10" s="110">
        <v>280</v>
      </c>
      <c r="N10" s="110">
        <v>3</v>
      </c>
      <c r="O10" s="111">
        <f t="shared" si="3"/>
        <v>0.84</v>
      </c>
      <c r="P10" s="112">
        <f t="shared" si="4"/>
        <v>0.39479999999999998</v>
      </c>
      <c r="Q10" s="110">
        <f>+L10+50+35+38+38</f>
        <v>631</v>
      </c>
      <c r="R10" s="110">
        <f t="shared" ref="R10:R11" si="8">M10+47+19+50+20</f>
        <v>416</v>
      </c>
      <c r="S10" s="110">
        <f t="shared" si="2"/>
        <v>3</v>
      </c>
      <c r="T10" s="111">
        <f t="shared" si="5"/>
        <v>1.248</v>
      </c>
      <c r="U10" s="112">
        <f t="shared" si="6"/>
        <v>0.78748799999999997</v>
      </c>
      <c r="V10" s="68" t="s">
        <v>14</v>
      </c>
      <c r="W10" s="69">
        <v>3</v>
      </c>
      <c r="X10" s="68" t="s">
        <v>43</v>
      </c>
      <c r="Y10" s="70"/>
      <c r="Z10" s="89">
        <v>3</v>
      </c>
      <c r="AA10" s="71">
        <f t="shared" si="7"/>
        <v>6.3786527999999993</v>
      </c>
      <c r="AB10" s="22">
        <v>1</v>
      </c>
      <c r="AC10" s="99">
        <v>1</v>
      </c>
    </row>
    <row r="11" spans="1:29" x14ac:dyDescent="0.25">
      <c r="A11" s="20">
        <v>9</v>
      </c>
      <c r="B11" s="20" t="s">
        <v>148</v>
      </c>
      <c r="C11" s="17" t="s">
        <v>34</v>
      </c>
      <c r="D11" s="18" t="s">
        <v>35</v>
      </c>
      <c r="E11" s="18" t="str">
        <f t="shared" si="0"/>
        <v xml:space="preserve">Panel PB1-30 470x1011 (Girth 631 x 1147) </v>
      </c>
      <c r="F11" s="17" t="s">
        <v>36</v>
      </c>
      <c r="G11" s="100" t="s">
        <v>56</v>
      </c>
      <c r="H11" s="17" t="s">
        <v>57</v>
      </c>
      <c r="I11" s="17" t="s">
        <v>54</v>
      </c>
      <c r="J11" s="19" t="s">
        <v>139</v>
      </c>
      <c r="K11" s="20" t="s">
        <v>39</v>
      </c>
      <c r="L11" s="92">
        <v>470</v>
      </c>
      <c r="M11" s="93">
        <v>1011</v>
      </c>
      <c r="N11" s="93">
        <v>5</v>
      </c>
      <c r="O11" s="94">
        <f t="shared" si="3"/>
        <v>5.0549999999999997</v>
      </c>
      <c r="P11" s="95">
        <f t="shared" si="4"/>
        <v>2.3758499999999998</v>
      </c>
      <c r="Q11" s="93">
        <f>+L11+50+35+38+38</f>
        <v>631</v>
      </c>
      <c r="R11" s="93">
        <f t="shared" si="8"/>
        <v>1147</v>
      </c>
      <c r="S11" s="93">
        <f t="shared" si="2"/>
        <v>5</v>
      </c>
      <c r="T11" s="94">
        <f t="shared" si="5"/>
        <v>5.7350000000000003</v>
      </c>
      <c r="U11" s="95">
        <f t="shared" si="6"/>
        <v>3.6187849999999999</v>
      </c>
      <c r="V11" s="21" t="s">
        <v>14</v>
      </c>
      <c r="W11" s="35">
        <v>3</v>
      </c>
      <c r="X11" s="7" t="s">
        <v>43</v>
      </c>
      <c r="Y11" s="40"/>
      <c r="Z11" s="84">
        <v>5</v>
      </c>
      <c r="AA11" s="38">
        <f t="shared" si="7"/>
        <v>29.312158500000002</v>
      </c>
      <c r="AB11" s="22">
        <v>1</v>
      </c>
      <c r="AC11" s="99">
        <v>1</v>
      </c>
    </row>
    <row r="12" spans="1:29" x14ac:dyDescent="0.25">
      <c r="A12" s="30">
        <v>10</v>
      </c>
      <c r="B12" s="30" t="s">
        <v>148</v>
      </c>
      <c r="C12" s="27" t="s">
        <v>34</v>
      </c>
      <c r="D12" s="28" t="s">
        <v>44</v>
      </c>
      <c r="E12" s="28" t="str">
        <f t="shared" si="0"/>
        <v xml:space="preserve">Stiffener PB1-30 50x1011 (Girth 198 x 1011) </v>
      </c>
      <c r="F12" s="27" t="s">
        <v>36</v>
      </c>
      <c r="G12" s="101" t="s">
        <v>56</v>
      </c>
      <c r="H12" s="27" t="s">
        <v>57</v>
      </c>
      <c r="I12" s="27" t="s">
        <v>54</v>
      </c>
      <c r="J12" s="29" t="s">
        <v>45</v>
      </c>
      <c r="K12" s="30" t="s">
        <v>39</v>
      </c>
      <c r="L12" s="96" t="s">
        <v>46</v>
      </c>
      <c r="M12" s="97">
        <f>M11</f>
        <v>1011</v>
      </c>
      <c r="N12" s="97">
        <f>N11*1</f>
        <v>5</v>
      </c>
      <c r="O12" s="98">
        <f t="shared" si="3"/>
        <v>5.0549999999999997</v>
      </c>
      <c r="P12" s="80">
        <f t="shared" si="4"/>
        <v>0.25274999999999997</v>
      </c>
      <c r="Q12" s="97">
        <f>+L12+44+30+44+30</f>
        <v>198</v>
      </c>
      <c r="R12" s="97">
        <f>M12</f>
        <v>1011</v>
      </c>
      <c r="S12" s="97">
        <f t="shared" si="2"/>
        <v>5</v>
      </c>
      <c r="T12" s="98">
        <f t="shared" si="5"/>
        <v>5.0549999999999997</v>
      </c>
      <c r="U12" s="80">
        <f t="shared" si="6"/>
        <v>1.0008900000000001</v>
      </c>
      <c r="V12" s="31" t="s">
        <v>14</v>
      </c>
      <c r="W12" s="37">
        <v>3</v>
      </c>
      <c r="X12" s="31" t="s">
        <v>43</v>
      </c>
      <c r="Y12" s="42"/>
      <c r="Z12" s="85">
        <v>5</v>
      </c>
      <c r="AA12" s="39">
        <f t="shared" si="7"/>
        <v>8.107209000000001</v>
      </c>
      <c r="AB12" s="22">
        <v>1</v>
      </c>
      <c r="AC12" s="99">
        <v>1</v>
      </c>
    </row>
    <row r="13" spans="1:29" x14ac:dyDescent="0.25">
      <c r="A13" s="43">
        <v>11</v>
      </c>
      <c r="B13" s="43" t="s">
        <v>148</v>
      </c>
      <c r="C13" s="2" t="s">
        <v>34</v>
      </c>
      <c r="D13" s="44" t="s">
        <v>35</v>
      </c>
      <c r="E13" s="44" t="str">
        <f t="shared" si="0"/>
        <v xml:space="preserve">Panel PB1-33 470x639 (Girth 631 x 775) </v>
      </c>
      <c r="F13" s="2" t="s">
        <v>36</v>
      </c>
      <c r="G13" s="106" t="s">
        <v>58</v>
      </c>
      <c r="H13" s="2" t="s">
        <v>57</v>
      </c>
      <c r="I13" s="2" t="s">
        <v>54</v>
      </c>
      <c r="J13" s="19" t="s">
        <v>139</v>
      </c>
      <c r="K13" s="43" t="s">
        <v>39</v>
      </c>
      <c r="L13" s="102">
        <v>470</v>
      </c>
      <c r="M13" s="103">
        <v>639</v>
      </c>
      <c r="N13" s="103">
        <v>1</v>
      </c>
      <c r="O13" s="104">
        <f t="shared" si="3"/>
        <v>0.63900000000000001</v>
      </c>
      <c r="P13" s="105">
        <f t="shared" si="4"/>
        <v>0.30032999999999999</v>
      </c>
      <c r="Q13" s="103">
        <f>+L13+50+35+38+38</f>
        <v>631</v>
      </c>
      <c r="R13" s="103">
        <f>M13+47+19+50+20</f>
        <v>775</v>
      </c>
      <c r="S13" s="103">
        <f t="shared" si="2"/>
        <v>1</v>
      </c>
      <c r="T13" s="104">
        <f t="shared" si="5"/>
        <v>0.77500000000000002</v>
      </c>
      <c r="U13" s="105">
        <f t="shared" si="6"/>
        <v>0.48902499999999999</v>
      </c>
      <c r="V13" s="45" t="s">
        <v>14</v>
      </c>
      <c r="W13" s="46">
        <v>3</v>
      </c>
      <c r="X13" s="45" t="s">
        <v>43</v>
      </c>
      <c r="Y13" s="47"/>
      <c r="Z13" s="86">
        <v>1</v>
      </c>
      <c r="AA13" s="48">
        <f t="shared" si="7"/>
        <v>3.9611025000000004</v>
      </c>
      <c r="AB13" s="22">
        <v>1</v>
      </c>
      <c r="AC13" s="99">
        <v>1</v>
      </c>
    </row>
    <row r="14" spans="1:29" x14ac:dyDescent="0.25">
      <c r="A14" s="43">
        <v>12</v>
      </c>
      <c r="B14" s="43" t="s">
        <v>148</v>
      </c>
      <c r="C14" s="2" t="s">
        <v>34</v>
      </c>
      <c r="D14" s="44" t="s">
        <v>35</v>
      </c>
      <c r="E14" s="44" t="str">
        <f t="shared" si="0"/>
        <v xml:space="preserve">Panel PB1-08 2855x280 (Girth 3016 x 416) </v>
      </c>
      <c r="F14" s="2" t="s">
        <v>36</v>
      </c>
      <c r="G14" s="106" t="s">
        <v>53</v>
      </c>
      <c r="H14" s="2" t="s">
        <v>57</v>
      </c>
      <c r="I14" s="2" t="s">
        <v>54</v>
      </c>
      <c r="J14" s="19" t="s">
        <v>139</v>
      </c>
      <c r="K14" s="43" t="s">
        <v>39</v>
      </c>
      <c r="L14" s="102">
        <v>2855</v>
      </c>
      <c r="M14" s="103">
        <v>280</v>
      </c>
      <c r="N14" s="103">
        <v>15</v>
      </c>
      <c r="O14" s="104">
        <f t="shared" si="3"/>
        <v>4.2</v>
      </c>
      <c r="P14" s="105">
        <f t="shared" si="4"/>
        <v>11.991</v>
      </c>
      <c r="Q14" s="103">
        <f>+L14+50+35+38+38</f>
        <v>3016</v>
      </c>
      <c r="R14" s="103">
        <f t="shared" ref="R14:R15" si="9">M14+47+19+50+20</f>
        <v>416</v>
      </c>
      <c r="S14" s="103">
        <f t="shared" si="2"/>
        <v>15</v>
      </c>
      <c r="T14" s="104">
        <f t="shared" si="5"/>
        <v>6.24</v>
      </c>
      <c r="U14" s="105">
        <f t="shared" si="6"/>
        <v>18.819839999999999</v>
      </c>
      <c r="V14" s="45" t="s">
        <v>14</v>
      </c>
      <c r="W14" s="46">
        <v>3</v>
      </c>
      <c r="X14" s="45" t="s">
        <v>43</v>
      </c>
      <c r="Y14" s="47"/>
      <c r="Z14" s="86">
        <v>15</v>
      </c>
      <c r="AA14" s="48">
        <f t="shared" si="7"/>
        <v>152.44070400000001</v>
      </c>
      <c r="AB14" s="22">
        <v>1</v>
      </c>
      <c r="AC14" s="99">
        <v>1</v>
      </c>
    </row>
    <row r="15" spans="1:29" x14ac:dyDescent="0.25">
      <c r="A15" s="20">
        <v>13</v>
      </c>
      <c r="B15" s="20" t="s">
        <v>148</v>
      </c>
      <c r="C15" s="17" t="s">
        <v>34</v>
      </c>
      <c r="D15" s="18" t="s">
        <v>35</v>
      </c>
      <c r="E15" s="18" t="str">
        <f t="shared" si="0"/>
        <v xml:space="preserve">Panel PB1-31 2855x1011 (Girth 3016 x 1147) </v>
      </c>
      <c r="F15" s="17" t="s">
        <v>36</v>
      </c>
      <c r="G15" s="100" t="s">
        <v>59</v>
      </c>
      <c r="H15" s="17" t="s">
        <v>57</v>
      </c>
      <c r="I15" s="17" t="s">
        <v>54</v>
      </c>
      <c r="J15" s="19" t="s">
        <v>139</v>
      </c>
      <c r="K15" s="20" t="s">
        <v>39</v>
      </c>
      <c r="L15" s="92">
        <v>2855</v>
      </c>
      <c r="M15" s="93">
        <v>1011</v>
      </c>
      <c r="N15" s="93">
        <v>25</v>
      </c>
      <c r="O15" s="94">
        <f t="shared" si="3"/>
        <v>25.274999999999999</v>
      </c>
      <c r="P15" s="95">
        <f t="shared" si="4"/>
        <v>72.160124999999994</v>
      </c>
      <c r="Q15" s="93">
        <f>+L15+50+35+38+38</f>
        <v>3016</v>
      </c>
      <c r="R15" s="93">
        <f t="shared" si="9"/>
        <v>1147</v>
      </c>
      <c r="S15" s="93">
        <f t="shared" si="2"/>
        <v>25</v>
      </c>
      <c r="T15" s="94">
        <f t="shared" si="5"/>
        <v>28.675000000000001</v>
      </c>
      <c r="U15" s="95">
        <f t="shared" si="6"/>
        <v>86.483800000000002</v>
      </c>
      <c r="V15" s="21" t="s">
        <v>14</v>
      </c>
      <c r="W15" s="35">
        <v>3</v>
      </c>
      <c r="X15" s="7" t="s">
        <v>43</v>
      </c>
      <c r="Y15" s="40"/>
      <c r="Z15" s="84">
        <v>25</v>
      </c>
      <c r="AA15" s="38">
        <f t="shared" si="7"/>
        <v>700.51878000000011</v>
      </c>
      <c r="AB15" s="22">
        <v>1</v>
      </c>
      <c r="AC15" s="99">
        <v>1</v>
      </c>
    </row>
    <row r="16" spans="1:29" x14ac:dyDescent="0.25">
      <c r="A16" s="30">
        <v>14</v>
      </c>
      <c r="B16" s="30" t="s">
        <v>148</v>
      </c>
      <c r="C16" s="27" t="s">
        <v>34</v>
      </c>
      <c r="D16" s="28" t="s">
        <v>44</v>
      </c>
      <c r="E16" s="28" t="str">
        <f t="shared" si="0"/>
        <v xml:space="preserve">Stiffener PB1-31 50x1011 (Girth 198 x 1011) </v>
      </c>
      <c r="F16" s="27" t="s">
        <v>36</v>
      </c>
      <c r="G16" s="101" t="str">
        <f>G15</f>
        <v>PB1-31</v>
      </c>
      <c r="H16" s="27" t="s">
        <v>57</v>
      </c>
      <c r="I16" s="27" t="s">
        <v>54</v>
      </c>
      <c r="J16" s="29" t="s">
        <v>45</v>
      </c>
      <c r="K16" s="30" t="s">
        <v>39</v>
      </c>
      <c r="L16" s="96" t="s">
        <v>46</v>
      </c>
      <c r="M16" s="97">
        <f>M15</f>
        <v>1011</v>
      </c>
      <c r="N16" s="97">
        <f>N15*4</f>
        <v>100</v>
      </c>
      <c r="O16" s="98">
        <f t="shared" si="3"/>
        <v>101.1</v>
      </c>
      <c r="P16" s="80">
        <f t="shared" si="4"/>
        <v>5.0549999999999997</v>
      </c>
      <c r="Q16" s="97">
        <f>+L16+44+30+44+30</f>
        <v>198</v>
      </c>
      <c r="R16" s="97">
        <f>M16</f>
        <v>1011</v>
      </c>
      <c r="S16" s="97">
        <f t="shared" si="2"/>
        <v>100</v>
      </c>
      <c r="T16" s="98">
        <f t="shared" si="5"/>
        <v>101.1</v>
      </c>
      <c r="U16" s="80">
        <f t="shared" si="6"/>
        <v>20.017800000000001</v>
      </c>
      <c r="V16" s="31" t="s">
        <v>14</v>
      </c>
      <c r="W16" s="37">
        <v>3</v>
      </c>
      <c r="X16" s="31" t="s">
        <v>43</v>
      </c>
      <c r="Y16" s="42"/>
      <c r="Z16" s="85">
        <v>100</v>
      </c>
      <c r="AA16" s="39">
        <f t="shared" si="7"/>
        <v>162.14418000000001</v>
      </c>
      <c r="AB16" s="22">
        <v>1</v>
      </c>
      <c r="AC16" s="99">
        <v>1</v>
      </c>
    </row>
    <row r="17" spans="1:29" ht="15.75" thickBot="1" x14ac:dyDescent="0.3">
      <c r="A17" s="72">
        <v>15</v>
      </c>
      <c r="B17" s="72" t="s">
        <v>148</v>
      </c>
      <c r="C17" s="73" t="s">
        <v>34</v>
      </c>
      <c r="D17" s="74" t="s">
        <v>35</v>
      </c>
      <c r="E17" s="74" t="str">
        <f t="shared" si="0"/>
        <v xml:space="preserve">Panel PB1-34 2855x639 (Girth 3016 x 775) </v>
      </c>
      <c r="F17" s="73" t="s">
        <v>36</v>
      </c>
      <c r="G17" s="108" t="s">
        <v>60</v>
      </c>
      <c r="H17" s="73" t="s">
        <v>57</v>
      </c>
      <c r="I17" s="73" t="s">
        <v>54</v>
      </c>
      <c r="J17" s="19" t="s">
        <v>139</v>
      </c>
      <c r="K17" s="72" t="s">
        <v>39</v>
      </c>
      <c r="L17" s="113">
        <v>2855</v>
      </c>
      <c r="M17" s="114">
        <v>639</v>
      </c>
      <c r="N17" s="114">
        <v>5</v>
      </c>
      <c r="O17" s="115">
        <f t="shared" si="3"/>
        <v>3.1949999999999998</v>
      </c>
      <c r="P17" s="116">
        <f t="shared" si="4"/>
        <v>9.1217249999999996</v>
      </c>
      <c r="Q17" s="114">
        <f>+L17+50+35+38+38</f>
        <v>3016</v>
      </c>
      <c r="R17" s="114">
        <f>M17+47+19+50+20</f>
        <v>775</v>
      </c>
      <c r="S17" s="114">
        <f t="shared" si="2"/>
        <v>5</v>
      </c>
      <c r="T17" s="115">
        <f t="shared" si="5"/>
        <v>3.875</v>
      </c>
      <c r="U17" s="116">
        <f t="shared" si="6"/>
        <v>11.686999999999999</v>
      </c>
      <c r="V17" s="75" t="s">
        <v>14</v>
      </c>
      <c r="W17" s="76">
        <v>3</v>
      </c>
      <c r="X17" s="75" t="s">
        <v>43</v>
      </c>
      <c r="Y17" s="77"/>
      <c r="Z17" s="90">
        <v>5</v>
      </c>
      <c r="AA17" s="78">
        <f t="shared" si="7"/>
        <v>94.664699999999996</v>
      </c>
      <c r="AB17" s="27">
        <v>1</v>
      </c>
      <c r="AC17" s="99">
        <v>1</v>
      </c>
    </row>
    <row r="18" spans="1:29" x14ac:dyDescent="0.25">
      <c r="A18" s="20">
        <v>16</v>
      </c>
      <c r="B18" s="20" t="s">
        <v>148</v>
      </c>
      <c r="C18" s="17" t="s">
        <v>34</v>
      </c>
      <c r="D18" s="18" t="s">
        <v>35</v>
      </c>
      <c r="E18" s="18" t="str">
        <f t="shared" si="0"/>
        <v xml:space="preserve">Panel PB1-07 2855x907 (Girth 3016 x 1043) </v>
      </c>
      <c r="F18" s="17" t="s">
        <v>61</v>
      </c>
      <c r="G18" s="100" t="s">
        <v>52</v>
      </c>
      <c r="H18" s="17" t="s">
        <v>38</v>
      </c>
      <c r="I18" s="17" t="s">
        <v>62</v>
      </c>
      <c r="J18" s="19" t="s">
        <v>139</v>
      </c>
      <c r="K18" s="20" t="s">
        <v>39</v>
      </c>
      <c r="L18" s="92">
        <v>2855</v>
      </c>
      <c r="M18" s="93">
        <v>907</v>
      </c>
      <c r="N18" s="93">
        <v>8</v>
      </c>
      <c r="O18" s="94">
        <f t="shared" si="3"/>
        <v>7.2560000000000002</v>
      </c>
      <c r="P18" s="95">
        <f t="shared" si="4"/>
        <v>20.715879999999999</v>
      </c>
      <c r="Q18" s="93">
        <f>+L18+50+35+38+38</f>
        <v>3016</v>
      </c>
      <c r="R18" s="93">
        <f>M18+47+19+50+20</f>
        <v>1043</v>
      </c>
      <c r="S18" s="93">
        <f t="shared" si="2"/>
        <v>8</v>
      </c>
      <c r="T18" s="94">
        <f t="shared" si="5"/>
        <v>8.3439999999999994</v>
      </c>
      <c r="U18" s="95">
        <f t="shared" si="6"/>
        <v>25.165503999999999</v>
      </c>
      <c r="V18" s="21" t="s">
        <v>14</v>
      </c>
      <c r="W18" s="35">
        <v>3</v>
      </c>
      <c r="X18" s="7" t="s">
        <v>43</v>
      </c>
      <c r="Y18" s="40"/>
      <c r="Z18" s="84">
        <v>8</v>
      </c>
      <c r="AA18" s="38">
        <f t="shared" si="7"/>
        <v>203.84058239999999</v>
      </c>
      <c r="AB18" s="22">
        <v>2</v>
      </c>
      <c r="AC18" s="99">
        <v>1</v>
      </c>
    </row>
    <row r="19" spans="1:29" ht="15.75" thickBot="1" x14ac:dyDescent="0.3">
      <c r="A19" s="30">
        <v>17</v>
      </c>
      <c r="B19" s="30" t="s">
        <v>148</v>
      </c>
      <c r="C19" s="27" t="s">
        <v>34</v>
      </c>
      <c r="D19" s="28" t="s">
        <v>44</v>
      </c>
      <c r="E19" s="28" t="str">
        <f t="shared" si="0"/>
        <v xml:space="preserve">Stiffener PB1-07 50x907 (Girth 198 x 907) </v>
      </c>
      <c r="F19" s="27" t="str">
        <f>F18</f>
        <v>CSS-P2-PB1</v>
      </c>
      <c r="G19" s="101" t="str">
        <f>G18</f>
        <v>PB1-07</v>
      </c>
      <c r="H19" s="27" t="str">
        <f>H18</f>
        <v>South</v>
      </c>
      <c r="I19" s="27" t="str">
        <f>I18</f>
        <v>(L7-10)</v>
      </c>
      <c r="J19" s="29" t="s">
        <v>45</v>
      </c>
      <c r="K19" s="30" t="s">
        <v>39</v>
      </c>
      <c r="L19" s="96" t="s">
        <v>46</v>
      </c>
      <c r="M19" s="97">
        <f>M18</f>
        <v>907</v>
      </c>
      <c r="N19" s="97">
        <f>N18*4</f>
        <v>32</v>
      </c>
      <c r="O19" s="98">
        <f t="shared" si="3"/>
        <v>29.024000000000001</v>
      </c>
      <c r="P19" s="80">
        <f t="shared" si="4"/>
        <v>1.4512</v>
      </c>
      <c r="Q19" s="97">
        <f>+L19+44+30+44+30</f>
        <v>198</v>
      </c>
      <c r="R19" s="97">
        <f>M19</f>
        <v>907</v>
      </c>
      <c r="S19" s="97">
        <f t="shared" si="2"/>
        <v>32</v>
      </c>
      <c r="T19" s="98">
        <f t="shared" si="5"/>
        <v>29.024000000000001</v>
      </c>
      <c r="U19" s="80">
        <f t="shared" si="6"/>
        <v>5.7467519999999999</v>
      </c>
      <c r="V19" s="31" t="s">
        <v>14</v>
      </c>
      <c r="W19" s="37">
        <v>3</v>
      </c>
      <c r="X19" s="31" t="s">
        <v>43</v>
      </c>
      <c r="Y19" s="42"/>
      <c r="Z19" s="85">
        <v>32</v>
      </c>
      <c r="AA19" s="39">
        <f t="shared" si="7"/>
        <v>46.548691200000007</v>
      </c>
      <c r="AB19" s="22">
        <v>2</v>
      </c>
      <c r="AC19" s="99">
        <v>1</v>
      </c>
    </row>
    <row r="20" spans="1:29" x14ac:dyDescent="0.25">
      <c r="A20" s="65">
        <v>18</v>
      </c>
      <c r="B20" s="65" t="s">
        <v>148</v>
      </c>
      <c r="C20" s="66" t="s">
        <v>34</v>
      </c>
      <c r="D20" s="67" t="s">
        <v>35</v>
      </c>
      <c r="E20" s="67" t="str">
        <f t="shared" ref="E20:E39" si="10">D20&amp;" "&amp;G20&amp;" "&amp;L20&amp;"x"&amp;M20&amp;" (Girth "&amp;Q20&amp;" x "&amp;R20&amp;") "&amp;""</f>
        <v xml:space="preserve">Panel PB1-08 2855x280 (Girth 3016 x 416) </v>
      </c>
      <c r="F20" s="66" t="s">
        <v>61</v>
      </c>
      <c r="G20" s="107" t="s">
        <v>53</v>
      </c>
      <c r="H20" s="66" t="s">
        <v>57</v>
      </c>
      <c r="I20" s="66" t="s">
        <v>62</v>
      </c>
      <c r="J20" s="19" t="s">
        <v>139</v>
      </c>
      <c r="K20" s="65" t="s">
        <v>39</v>
      </c>
      <c r="L20" s="109">
        <v>2855</v>
      </c>
      <c r="M20" s="110">
        <v>280</v>
      </c>
      <c r="N20" s="110">
        <v>12</v>
      </c>
      <c r="O20" s="111">
        <f t="shared" si="3"/>
        <v>3.36</v>
      </c>
      <c r="P20" s="112">
        <f t="shared" si="4"/>
        <v>9.5928000000000004</v>
      </c>
      <c r="Q20" s="110">
        <f>+L20+50+35+38+38</f>
        <v>3016</v>
      </c>
      <c r="R20" s="110">
        <f>M20+47+19+50+20</f>
        <v>416</v>
      </c>
      <c r="S20" s="110">
        <f t="shared" ref="S20:S27" si="11">N20</f>
        <v>12</v>
      </c>
      <c r="T20" s="111">
        <f t="shared" si="5"/>
        <v>4.992</v>
      </c>
      <c r="U20" s="112">
        <f t="shared" si="6"/>
        <v>15.055872000000001</v>
      </c>
      <c r="V20" s="68" t="s">
        <v>14</v>
      </c>
      <c r="W20" s="69">
        <v>3</v>
      </c>
      <c r="X20" s="68" t="s">
        <v>43</v>
      </c>
      <c r="Y20" s="70"/>
      <c r="Z20" s="89">
        <v>12</v>
      </c>
      <c r="AA20" s="71">
        <f t="shared" si="7"/>
        <v>121.95256320000001</v>
      </c>
      <c r="AB20" s="22">
        <v>2</v>
      </c>
      <c r="AC20" s="99">
        <v>1</v>
      </c>
    </row>
    <row r="21" spans="1:29" x14ac:dyDescent="0.25">
      <c r="A21" s="20">
        <v>19</v>
      </c>
      <c r="B21" s="20" t="s">
        <v>148</v>
      </c>
      <c r="C21" s="17" t="s">
        <v>34</v>
      </c>
      <c r="D21" s="18" t="s">
        <v>35</v>
      </c>
      <c r="E21" s="18" t="str">
        <f t="shared" si="10"/>
        <v xml:space="preserve">Panel PB1-31 2855x1011 (Girth 3016 x 1147) </v>
      </c>
      <c r="F21" s="17" t="s">
        <v>61</v>
      </c>
      <c r="G21" s="100" t="s">
        <v>59</v>
      </c>
      <c r="H21" s="17" t="s">
        <v>57</v>
      </c>
      <c r="I21" s="17" t="s">
        <v>62</v>
      </c>
      <c r="J21" s="19" t="s">
        <v>139</v>
      </c>
      <c r="K21" s="20" t="s">
        <v>39</v>
      </c>
      <c r="L21" s="92">
        <v>2855</v>
      </c>
      <c r="M21" s="93">
        <v>1011</v>
      </c>
      <c r="N21" s="93">
        <v>20</v>
      </c>
      <c r="O21" s="94">
        <f t="shared" ref="O21:O40" si="12">M21*N21/1000</f>
        <v>20.22</v>
      </c>
      <c r="P21" s="95">
        <f t="shared" ref="P21:P40" si="13">L21*M21*N21/1000000</f>
        <v>57.728099999999998</v>
      </c>
      <c r="Q21" s="93">
        <f>+L21+50+35+38+38</f>
        <v>3016</v>
      </c>
      <c r="R21" s="93">
        <f t="shared" ref="R21" si="14">M21+47+19+50+20</f>
        <v>1147</v>
      </c>
      <c r="S21" s="93">
        <f t="shared" si="11"/>
        <v>20</v>
      </c>
      <c r="T21" s="94">
        <f t="shared" ref="T21:T40" si="15">R21*S21/1000</f>
        <v>22.94</v>
      </c>
      <c r="U21" s="95">
        <f t="shared" ref="U21:U40" si="16">Q21*R21*S21/1000000</f>
        <v>69.187039999999996</v>
      </c>
      <c r="V21" s="21" t="s">
        <v>14</v>
      </c>
      <c r="W21" s="35">
        <v>3</v>
      </c>
      <c r="X21" s="7" t="s">
        <v>43</v>
      </c>
      <c r="Y21" s="40"/>
      <c r="Z21" s="84">
        <v>20</v>
      </c>
      <c r="AA21" s="38">
        <f t="shared" ref="AA21:AA40" si="17">U21*2.7*W21</f>
        <v>560.41502400000002</v>
      </c>
      <c r="AB21" s="22">
        <v>2</v>
      </c>
      <c r="AC21" s="99">
        <v>1</v>
      </c>
    </row>
    <row r="22" spans="1:29" x14ac:dyDescent="0.25">
      <c r="A22" s="30">
        <v>20</v>
      </c>
      <c r="B22" s="30" t="s">
        <v>148</v>
      </c>
      <c r="C22" s="27" t="s">
        <v>34</v>
      </c>
      <c r="D22" s="28" t="s">
        <v>44</v>
      </c>
      <c r="E22" s="28" t="str">
        <f t="shared" si="10"/>
        <v xml:space="preserve">Stiffener PB1-31 50x1011 (Girth 198 x 1011) </v>
      </c>
      <c r="F22" s="27" t="str">
        <f>F21</f>
        <v>CSS-P2-PB1</v>
      </c>
      <c r="G22" s="101" t="str">
        <f>G21</f>
        <v>PB1-31</v>
      </c>
      <c r="H22" s="27" t="s">
        <v>57</v>
      </c>
      <c r="I22" s="27" t="str">
        <f>I21</f>
        <v>(L7-10)</v>
      </c>
      <c r="J22" s="29" t="s">
        <v>45</v>
      </c>
      <c r="K22" s="30" t="s">
        <v>39</v>
      </c>
      <c r="L22" s="96" t="s">
        <v>46</v>
      </c>
      <c r="M22" s="97">
        <f>M21</f>
        <v>1011</v>
      </c>
      <c r="N22" s="97">
        <f>N21*4</f>
        <v>80</v>
      </c>
      <c r="O22" s="98">
        <f t="shared" si="12"/>
        <v>80.88</v>
      </c>
      <c r="P22" s="80">
        <f t="shared" si="13"/>
        <v>4.0439999999999996</v>
      </c>
      <c r="Q22" s="97">
        <f>+L22+44+30+44+30</f>
        <v>198</v>
      </c>
      <c r="R22" s="97">
        <f>M22</f>
        <v>1011</v>
      </c>
      <c r="S22" s="97">
        <f t="shared" si="11"/>
        <v>80</v>
      </c>
      <c r="T22" s="98">
        <f t="shared" si="15"/>
        <v>80.88</v>
      </c>
      <c r="U22" s="80">
        <f t="shared" si="16"/>
        <v>16.014240000000001</v>
      </c>
      <c r="V22" s="31" t="s">
        <v>14</v>
      </c>
      <c r="W22" s="37">
        <v>3</v>
      </c>
      <c r="X22" s="31" t="s">
        <v>43</v>
      </c>
      <c r="Y22" s="42"/>
      <c r="Z22" s="85">
        <v>80</v>
      </c>
      <c r="AA22" s="39">
        <f t="shared" si="17"/>
        <v>129.71534400000002</v>
      </c>
      <c r="AB22" s="22">
        <v>2</v>
      </c>
      <c r="AC22" s="99">
        <v>1</v>
      </c>
    </row>
    <row r="23" spans="1:29" ht="15.75" thickBot="1" x14ac:dyDescent="0.3">
      <c r="A23" s="72">
        <v>21</v>
      </c>
      <c r="B23" s="72" t="s">
        <v>148</v>
      </c>
      <c r="C23" s="73" t="s">
        <v>34</v>
      </c>
      <c r="D23" s="74" t="s">
        <v>35</v>
      </c>
      <c r="E23" s="74" t="str">
        <f t="shared" si="10"/>
        <v xml:space="preserve">Panel PB1-34 2855x639 (Girth 3016 x 775) </v>
      </c>
      <c r="F23" s="73" t="s">
        <v>61</v>
      </c>
      <c r="G23" s="108" t="s">
        <v>60</v>
      </c>
      <c r="H23" s="73" t="s">
        <v>57</v>
      </c>
      <c r="I23" s="73" t="s">
        <v>62</v>
      </c>
      <c r="J23" s="19" t="s">
        <v>139</v>
      </c>
      <c r="K23" s="72" t="s">
        <v>39</v>
      </c>
      <c r="L23" s="113">
        <v>2855</v>
      </c>
      <c r="M23" s="114">
        <v>639</v>
      </c>
      <c r="N23" s="114">
        <v>4</v>
      </c>
      <c r="O23" s="115">
        <f t="shared" si="12"/>
        <v>2.556</v>
      </c>
      <c r="P23" s="116">
        <f t="shared" si="13"/>
        <v>7.2973800000000004</v>
      </c>
      <c r="Q23" s="114">
        <f>+L23+50+35+38+38</f>
        <v>3016</v>
      </c>
      <c r="R23" s="114">
        <f t="shared" ref="R23:R24" si="18">M23+47+19+50+20</f>
        <v>775</v>
      </c>
      <c r="S23" s="114">
        <f t="shared" si="11"/>
        <v>4</v>
      </c>
      <c r="T23" s="115">
        <f t="shared" si="15"/>
        <v>3.1</v>
      </c>
      <c r="U23" s="116">
        <f t="shared" si="16"/>
        <v>9.3496000000000006</v>
      </c>
      <c r="V23" s="75" t="s">
        <v>14</v>
      </c>
      <c r="W23" s="76">
        <v>3</v>
      </c>
      <c r="X23" s="75" t="s">
        <v>43</v>
      </c>
      <c r="Y23" s="77"/>
      <c r="Z23" s="90">
        <v>4</v>
      </c>
      <c r="AA23" s="78">
        <f t="shared" si="17"/>
        <v>75.731760000000008</v>
      </c>
      <c r="AB23" s="27">
        <v>2</v>
      </c>
      <c r="AC23" s="99">
        <v>1</v>
      </c>
    </row>
    <row r="24" spans="1:29" x14ac:dyDescent="0.25">
      <c r="A24" s="58">
        <v>22</v>
      </c>
      <c r="B24" s="58" t="s">
        <v>148</v>
      </c>
      <c r="C24" s="59" t="s">
        <v>34</v>
      </c>
      <c r="D24" s="60" t="s">
        <v>35</v>
      </c>
      <c r="E24" s="60" t="str">
        <f t="shared" si="10"/>
        <v xml:space="preserve">Panel PB1-06 377x1105 (Girth 538 x 1241) </v>
      </c>
      <c r="F24" s="59" t="s">
        <v>63</v>
      </c>
      <c r="G24" s="117" t="s">
        <v>51</v>
      </c>
      <c r="H24" s="59" t="s">
        <v>38</v>
      </c>
      <c r="I24" s="59" t="s">
        <v>64</v>
      </c>
      <c r="J24" s="19" t="s">
        <v>139</v>
      </c>
      <c r="K24" s="58" t="s">
        <v>39</v>
      </c>
      <c r="L24" s="118">
        <v>377</v>
      </c>
      <c r="M24" s="119">
        <v>1105</v>
      </c>
      <c r="N24" s="119">
        <v>22</v>
      </c>
      <c r="O24" s="120">
        <f t="shared" si="12"/>
        <v>24.31</v>
      </c>
      <c r="P24" s="121">
        <f t="shared" si="13"/>
        <v>9.1648700000000005</v>
      </c>
      <c r="Q24" s="119">
        <f>+L24+50+35+38+38</f>
        <v>538</v>
      </c>
      <c r="R24" s="119">
        <f t="shared" si="18"/>
        <v>1241</v>
      </c>
      <c r="S24" s="119">
        <f t="shared" si="11"/>
        <v>22</v>
      </c>
      <c r="T24" s="120">
        <f t="shared" si="15"/>
        <v>27.302</v>
      </c>
      <c r="U24" s="121">
        <f t="shared" si="16"/>
        <v>14.688476</v>
      </c>
      <c r="V24" s="61" t="s">
        <v>14</v>
      </c>
      <c r="W24" s="62">
        <v>3</v>
      </c>
      <c r="X24" s="61" t="s">
        <v>43</v>
      </c>
      <c r="Y24" s="63"/>
      <c r="Z24" s="88">
        <v>32</v>
      </c>
      <c r="AA24" s="64">
        <f t="shared" si="17"/>
        <v>118.9766556</v>
      </c>
      <c r="AB24" s="17">
        <v>3</v>
      </c>
      <c r="AC24" s="99">
        <v>1</v>
      </c>
    </row>
    <row r="25" spans="1:29" x14ac:dyDescent="0.25">
      <c r="A25" s="30">
        <v>23</v>
      </c>
      <c r="B25" s="30" t="s">
        <v>148</v>
      </c>
      <c r="C25" s="27" t="s">
        <v>34</v>
      </c>
      <c r="D25" s="28" t="s">
        <v>44</v>
      </c>
      <c r="E25" s="28" t="str">
        <f t="shared" si="10"/>
        <v xml:space="preserve">Stiffener PB1-06 50x1105 (Girth 198 x 1105) </v>
      </c>
      <c r="F25" s="27" t="str">
        <f>F24</f>
        <v>CSS-P3-PB1</v>
      </c>
      <c r="G25" s="101" t="str">
        <f>G24</f>
        <v>PB1-06</v>
      </c>
      <c r="H25" s="27" t="str">
        <f>H24</f>
        <v>South</v>
      </c>
      <c r="I25" s="27" t="str">
        <f>I24</f>
        <v>(L11-16)</v>
      </c>
      <c r="J25" s="29" t="s">
        <v>45</v>
      </c>
      <c r="K25" s="30" t="s">
        <v>39</v>
      </c>
      <c r="L25" s="96" t="s">
        <v>46</v>
      </c>
      <c r="M25" s="97">
        <f>M24</f>
        <v>1105</v>
      </c>
      <c r="N25" s="97">
        <f>N24*1</f>
        <v>22</v>
      </c>
      <c r="O25" s="98">
        <f t="shared" si="12"/>
        <v>24.31</v>
      </c>
      <c r="P25" s="80">
        <f t="shared" si="13"/>
        <v>1.2155</v>
      </c>
      <c r="Q25" s="97">
        <f>+L25+44+30+44+30</f>
        <v>198</v>
      </c>
      <c r="R25" s="97">
        <f>M25</f>
        <v>1105</v>
      </c>
      <c r="S25" s="97">
        <f t="shared" si="11"/>
        <v>22</v>
      </c>
      <c r="T25" s="98">
        <f t="shared" si="15"/>
        <v>24.31</v>
      </c>
      <c r="U25" s="80">
        <f t="shared" si="16"/>
        <v>4.8133800000000004</v>
      </c>
      <c r="V25" s="31" t="s">
        <v>14</v>
      </c>
      <c r="W25" s="37">
        <v>3</v>
      </c>
      <c r="X25" s="31" t="s">
        <v>43</v>
      </c>
      <c r="Y25" s="42"/>
      <c r="Z25" s="85">
        <v>32</v>
      </c>
      <c r="AA25" s="39">
        <f t="shared" si="17"/>
        <v>38.988378000000004</v>
      </c>
      <c r="AB25" s="22">
        <v>3</v>
      </c>
      <c r="AC25" s="99">
        <v>1</v>
      </c>
    </row>
    <row r="26" spans="1:29" x14ac:dyDescent="0.25">
      <c r="A26" s="20">
        <v>24</v>
      </c>
      <c r="B26" s="20" t="s">
        <v>148</v>
      </c>
      <c r="C26" s="17" t="s">
        <v>34</v>
      </c>
      <c r="D26" s="18" t="s">
        <v>35</v>
      </c>
      <c r="E26" s="18" t="str">
        <f t="shared" si="10"/>
        <v xml:space="preserve">Panel PB1-07 2855x907 (Girth 3016 x 1043) </v>
      </c>
      <c r="F26" s="17" t="s">
        <v>63</v>
      </c>
      <c r="G26" s="100" t="s">
        <v>52</v>
      </c>
      <c r="H26" s="17" t="s">
        <v>38</v>
      </c>
      <c r="I26" s="17" t="s">
        <v>64</v>
      </c>
      <c r="J26" s="19" t="s">
        <v>139</v>
      </c>
      <c r="K26" s="20" t="s">
        <v>39</v>
      </c>
      <c r="L26" s="92">
        <v>2855</v>
      </c>
      <c r="M26" s="93">
        <v>907</v>
      </c>
      <c r="N26" s="93">
        <v>4</v>
      </c>
      <c r="O26" s="94">
        <f t="shared" si="12"/>
        <v>3.6280000000000001</v>
      </c>
      <c r="P26" s="95">
        <f t="shared" si="13"/>
        <v>10.357939999999999</v>
      </c>
      <c r="Q26" s="93">
        <f>+L26+50+35+38+38</f>
        <v>3016</v>
      </c>
      <c r="R26" s="93">
        <f t="shared" ref="R26" si="19">M26+47+19+50+20</f>
        <v>1043</v>
      </c>
      <c r="S26" s="93">
        <f t="shared" si="11"/>
        <v>4</v>
      </c>
      <c r="T26" s="94">
        <f t="shared" si="15"/>
        <v>4.1719999999999997</v>
      </c>
      <c r="U26" s="95">
        <f t="shared" si="16"/>
        <v>12.582751999999999</v>
      </c>
      <c r="V26" s="21" t="s">
        <v>14</v>
      </c>
      <c r="W26" s="35">
        <v>3</v>
      </c>
      <c r="X26" s="7" t="s">
        <v>43</v>
      </c>
      <c r="Y26" s="40"/>
      <c r="Z26" s="84">
        <v>4</v>
      </c>
      <c r="AA26" s="38">
        <f t="shared" si="17"/>
        <v>101.92029119999999</v>
      </c>
      <c r="AB26" s="22">
        <v>3</v>
      </c>
      <c r="AC26" s="99">
        <v>1</v>
      </c>
    </row>
    <row r="27" spans="1:29" x14ac:dyDescent="0.25">
      <c r="A27" s="30">
        <v>25</v>
      </c>
      <c r="B27" s="30" t="s">
        <v>148</v>
      </c>
      <c r="C27" s="27" t="s">
        <v>34</v>
      </c>
      <c r="D27" s="28" t="s">
        <v>44</v>
      </c>
      <c r="E27" s="28" t="str">
        <f t="shared" si="10"/>
        <v xml:space="preserve">Stiffener PB1-07 50x907 (Girth 198 x 907) </v>
      </c>
      <c r="F27" s="27" t="str">
        <f>F26</f>
        <v>CSS-P3-PB1</v>
      </c>
      <c r="G27" s="101" t="str">
        <f>G26</f>
        <v>PB1-07</v>
      </c>
      <c r="H27" s="27" t="str">
        <f>H26</f>
        <v>South</v>
      </c>
      <c r="I27" s="27" t="str">
        <f>I26</f>
        <v>(L11-16)</v>
      </c>
      <c r="J27" s="29" t="s">
        <v>45</v>
      </c>
      <c r="K27" s="30" t="s">
        <v>39</v>
      </c>
      <c r="L27" s="96" t="s">
        <v>46</v>
      </c>
      <c r="M27" s="97">
        <f>M26</f>
        <v>907</v>
      </c>
      <c r="N27" s="97">
        <f>N26*4</f>
        <v>16</v>
      </c>
      <c r="O27" s="98">
        <f t="shared" si="12"/>
        <v>14.512</v>
      </c>
      <c r="P27" s="80">
        <f t="shared" si="13"/>
        <v>0.72560000000000002</v>
      </c>
      <c r="Q27" s="97">
        <f>+L27+44+30+44+30</f>
        <v>198</v>
      </c>
      <c r="R27" s="97">
        <f>M27</f>
        <v>907</v>
      </c>
      <c r="S27" s="97">
        <f t="shared" si="11"/>
        <v>16</v>
      </c>
      <c r="T27" s="98">
        <f t="shared" si="15"/>
        <v>14.512</v>
      </c>
      <c r="U27" s="80">
        <f t="shared" si="16"/>
        <v>2.8733759999999999</v>
      </c>
      <c r="V27" s="31" t="s">
        <v>14</v>
      </c>
      <c r="W27" s="37">
        <v>3</v>
      </c>
      <c r="X27" s="31" t="s">
        <v>43</v>
      </c>
      <c r="Y27" s="42"/>
      <c r="Z27" s="85">
        <v>16</v>
      </c>
      <c r="AA27" s="39">
        <f t="shared" si="17"/>
        <v>23.274345600000004</v>
      </c>
      <c r="AB27" s="22">
        <v>3</v>
      </c>
      <c r="AC27" s="99">
        <v>1</v>
      </c>
    </row>
    <row r="28" spans="1:29" x14ac:dyDescent="0.25">
      <c r="A28" s="43">
        <v>26</v>
      </c>
      <c r="B28" s="43" t="s">
        <v>148</v>
      </c>
      <c r="C28" s="2" t="s">
        <v>34</v>
      </c>
      <c r="D28" s="44" t="s">
        <v>35</v>
      </c>
      <c r="E28" s="44" t="str">
        <f t="shared" si="10"/>
        <v xml:space="preserve">Panel PB1-08 2855x280 (Girth 3016 x 416) </v>
      </c>
      <c r="F28" s="2" t="s">
        <v>63</v>
      </c>
      <c r="G28" s="106" t="s">
        <v>53</v>
      </c>
      <c r="H28" s="2" t="s">
        <v>38</v>
      </c>
      <c r="I28" s="2" t="s">
        <v>64</v>
      </c>
      <c r="J28" s="19" t="s">
        <v>139</v>
      </c>
      <c r="K28" s="43" t="s">
        <v>39</v>
      </c>
      <c r="L28" s="102">
        <v>2855</v>
      </c>
      <c r="M28" s="103">
        <v>280</v>
      </c>
      <c r="N28" s="103">
        <v>11</v>
      </c>
      <c r="O28" s="104">
        <f t="shared" si="12"/>
        <v>3.08</v>
      </c>
      <c r="P28" s="105">
        <f t="shared" si="13"/>
        <v>8.7934000000000001</v>
      </c>
      <c r="Q28" s="103">
        <f>+L28+50+35+38+38</f>
        <v>3016</v>
      </c>
      <c r="R28" s="103">
        <f t="shared" ref="R28" si="20">M28+47+19+50+20</f>
        <v>416</v>
      </c>
      <c r="S28" s="103">
        <f>N28</f>
        <v>11</v>
      </c>
      <c r="T28" s="104">
        <f t="shared" si="15"/>
        <v>4.5759999999999996</v>
      </c>
      <c r="U28" s="105">
        <f t="shared" si="16"/>
        <v>13.801216</v>
      </c>
      <c r="V28" s="45" t="s">
        <v>14</v>
      </c>
      <c r="W28" s="46">
        <v>3</v>
      </c>
      <c r="X28" s="45" t="s">
        <v>43</v>
      </c>
      <c r="Y28" s="47"/>
      <c r="Z28" s="86">
        <v>22</v>
      </c>
      <c r="AA28" s="48">
        <f t="shared" si="17"/>
        <v>111.78984960000001</v>
      </c>
      <c r="AB28" s="22">
        <v>3</v>
      </c>
      <c r="AC28" s="99">
        <v>1</v>
      </c>
    </row>
    <row r="29" spans="1:29" x14ac:dyDescent="0.25">
      <c r="A29" s="20">
        <v>27</v>
      </c>
      <c r="B29" s="20" t="s">
        <v>148</v>
      </c>
      <c r="C29" s="17" t="s">
        <v>34</v>
      </c>
      <c r="D29" s="18" t="s">
        <v>35</v>
      </c>
      <c r="E29" s="18" t="str">
        <f t="shared" si="10"/>
        <v xml:space="preserve">Panel PB1-11 465x1105 (Girth 626 x 1241) </v>
      </c>
      <c r="F29" s="17" t="s">
        <v>63</v>
      </c>
      <c r="G29" s="100" t="s">
        <v>65</v>
      </c>
      <c r="H29" s="17" t="s">
        <v>38</v>
      </c>
      <c r="I29" s="17" t="s">
        <v>64</v>
      </c>
      <c r="J29" s="19" t="s">
        <v>139</v>
      </c>
      <c r="K29" s="20" t="s">
        <v>39</v>
      </c>
      <c r="L29" s="92">
        <v>465</v>
      </c>
      <c r="M29" s="93">
        <v>1105</v>
      </c>
      <c r="N29" s="93">
        <v>2</v>
      </c>
      <c r="O29" s="94">
        <f t="shared" si="12"/>
        <v>2.21</v>
      </c>
      <c r="P29" s="95">
        <f t="shared" si="13"/>
        <v>1.02765</v>
      </c>
      <c r="Q29" s="93">
        <f>+L29+50+35+38+38</f>
        <v>626</v>
      </c>
      <c r="R29" s="93">
        <f t="shared" ref="R29" si="21">M29+47+19+50+20</f>
        <v>1241</v>
      </c>
      <c r="S29" s="93">
        <f t="shared" ref="S29:S33" si="22">N29</f>
        <v>2</v>
      </c>
      <c r="T29" s="94">
        <f t="shared" si="15"/>
        <v>2.4820000000000002</v>
      </c>
      <c r="U29" s="95">
        <f t="shared" si="16"/>
        <v>1.5537319999999999</v>
      </c>
      <c r="V29" s="21" t="s">
        <v>14</v>
      </c>
      <c r="W29" s="35">
        <v>3</v>
      </c>
      <c r="X29" s="7" t="s">
        <v>43</v>
      </c>
      <c r="Y29" s="40"/>
      <c r="Z29" s="84">
        <v>9</v>
      </c>
      <c r="AA29" s="38">
        <f t="shared" si="17"/>
        <v>12.585229199999999</v>
      </c>
      <c r="AB29" s="22">
        <v>3</v>
      </c>
      <c r="AC29" s="99">
        <v>1</v>
      </c>
    </row>
    <row r="30" spans="1:29" x14ac:dyDescent="0.25">
      <c r="A30" s="30">
        <v>28</v>
      </c>
      <c r="B30" s="30" t="s">
        <v>148</v>
      </c>
      <c r="C30" s="27" t="s">
        <v>34</v>
      </c>
      <c r="D30" s="28" t="s">
        <v>44</v>
      </c>
      <c r="E30" s="28" t="str">
        <f t="shared" si="10"/>
        <v xml:space="preserve">Stiffener PB1-11 50x1105 (Girth 198 x 1105) </v>
      </c>
      <c r="F30" s="27" t="str">
        <f>F29</f>
        <v>CSS-P3-PB1</v>
      </c>
      <c r="G30" s="101" t="str">
        <f>G29</f>
        <v>PB1-11</v>
      </c>
      <c r="H30" s="27" t="str">
        <f>H29</f>
        <v>South</v>
      </c>
      <c r="I30" s="27" t="str">
        <f>I29</f>
        <v>(L11-16)</v>
      </c>
      <c r="J30" s="29" t="s">
        <v>45</v>
      </c>
      <c r="K30" s="30" t="s">
        <v>39</v>
      </c>
      <c r="L30" s="96" t="s">
        <v>46</v>
      </c>
      <c r="M30" s="97">
        <f>M29</f>
        <v>1105</v>
      </c>
      <c r="N30" s="97">
        <f>N29*1</f>
        <v>2</v>
      </c>
      <c r="O30" s="98">
        <f t="shared" si="12"/>
        <v>2.21</v>
      </c>
      <c r="P30" s="80">
        <f t="shared" si="13"/>
        <v>0.1105</v>
      </c>
      <c r="Q30" s="97">
        <f>+L30+44+30+44+30</f>
        <v>198</v>
      </c>
      <c r="R30" s="97">
        <f>M30</f>
        <v>1105</v>
      </c>
      <c r="S30" s="97">
        <f t="shared" si="22"/>
        <v>2</v>
      </c>
      <c r="T30" s="98">
        <f t="shared" si="15"/>
        <v>2.21</v>
      </c>
      <c r="U30" s="80">
        <f t="shared" si="16"/>
        <v>0.43758000000000002</v>
      </c>
      <c r="V30" s="31" t="s">
        <v>14</v>
      </c>
      <c r="W30" s="37">
        <v>3</v>
      </c>
      <c r="X30" s="31" t="s">
        <v>43</v>
      </c>
      <c r="Y30" s="42"/>
      <c r="Z30" s="85">
        <v>9</v>
      </c>
      <c r="AA30" s="39">
        <f t="shared" si="17"/>
        <v>3.5443980000000002</v>
      </c>
      <c r="AB30" s="22">
        <v>3</v>
      </c>
      <c r="AC30" s="99">
        <v>1</v>
      </c>
    </row>
    <row r="31" spans="1:29" x14ac:dyDescent="0.25">
      <c r="A31" s="20">
        <v>29</v>
      </c>
      <c r="B31" s="20" t="s">
        <v>148</v>
      </c>
      <c r="C31" s="17" t="s">
        <v>34</v>
      </c>
      <c r="D31" s="18" t="s">
        <v>35</v>
      </c>
      <c r="E31" s="18" t="str">
        <f t="shared" si="10"/>
        <v xml:space="preserve">Panel PB1-12 465x907 (Girth 626 x 1043) </v>
      </c>
      <c r="F31" s="17" t="s">
        <v>63</v>
      </c>
      <c r="G31" s="100" t="s">
        <v>66</v>
      </c>
      <c r="H31" s="17" t="s">
        <v>38</v>
      </c>
      <c r="I31" s="17" t="s">
        <v>64</v>
      </c>
      <c r="J31" s="19" t="s">
        <v>139</v>
      </c>
      <c r="K31" s="20" t="s">
        <v>39</v>
      </c>
      <c r="L31" s="92">
        <v>465</v>
      </c>
      <c r="M31" s="93">
        <v>907</v>
      </c>
      <c r="N31" s="93">
        <v>2</v>
      </c>
      <c r="O31" s="94">
        <f t="shared" si="12"/>
        <v>1.8140000000000001</v>
      </c>
      <c r="P31" s="95">
        <f t="shared" si="13"/>
        <v>0.84350999999999998</v>
      </c>
      <c r="Q31" s="93">
        <f>+L31+50+35+38+38</f>
        <v>626</v>
      </c>
      <c r="R31" s="93">
        <f>M31+47+19+50+20</f>
        <v>1043</v>
      </c>
      <c r="S31" s="93">
        <f t="shared" si="22"/>
        <v>2</v>
      </c>
      <c r="T31" s="94">
        <f t="shared" si="15"/>
        <v>2.0859999999999999</v>
      </c>
      <c r="U31" s="95">
        <f t="shared" si="16"/>
        <v>1.305836</v>
      </c>
      <c r="V31" s="21" t="s">
        <v>14</v>
      </c>
      <c r="W31" s="35">
        <v>3</v>
      </c>
      <c r="X31" s="7" t="s">
        <v>43</v>
      </c>
      <c r="Y31" s="40"/>
      <c r="Z31" s="84">
        <v>2</v>
      </c>
      <c r="AA31" s="38">
        <f t="shared" si="17"/>
        <v>10.5772716</v>
      </c>
      <c r="AB31" s="22">
        <v>3</v>
      </c>
      <c r="AC31" s="99">
        <v>1</v>
      </c>
    </row>
    <row r="32" spans="1:29" x14ac:dyDescent="0.25">
      <c r="A32" s="30">
        <v>30</v>
      </c>
      <c r="B32" s="30" t="s">
        <v>148</v>
      </c>
      <c r="C32" s="27" t="s">
        <v>34</v>
      </c>
      <c r="D32" s="28" t="s">
        <v>44</v>
      </c>
      <c r="E32" s="28" t="str">
        <f t="shared" si="10"/>
        <v xml:space="preserve">Stiffener PB1-12 50x907 (Girth 198 x 907) </v>
      </c>
      <c r="F32" s="27" t="str">
        <f>F31</f>
        <v>CSS-P3-PB1</v>
      </c>
      <c r="G32" s="101" t="str">
        <f>G31</f>
        <v>PB1-12</v>
      </c>
      <c r="H32" s="27" t="str">
        <f>H31</f>
        <v>South</v>
      </c>
      <c r="I32" s="27" t="str">
        <f>I31</f>
        <v>(L11-16)</v>
      </c>
      <c r="J32" s="29" t="s">
        <v>45</v>
      </c>
      <c r="K32" s="30" t="s">
        <v>39</v>
      </c>
      <c r="L32" s="96" t="s">
        <v>46</v>
      </c>
      <c r="M32" s="97">
        <f>M31</f>
        <v>907</v>
      </c>
      <c r="N32" s="97">
        <f>N31*1</f>
        <v>2</v>
      </c>
      <c r="O32" s="98">
        <f t="shared" si="12"/>
        <v>1.8140000000000001</v>
      </c>
      <c r="P32" s="80">
        <f t="shared" si="13"/>
        <v>9.0700000000000003E-2</v>
      </c>
      <c r="Q32" s="97">
        <f>+L32+44+30+44+30</f>
        <v>198</v>
      </c>
      <c r="R32" s="97">
        <f>M32</f>
        <v>907</v>
      </c>
      <c r="S32" s="97">
        <f t="shared" si="22"/>
        <v>2</v>
      </c>
      <c r="T32" s="98">
        <f t="shared" si="15"/>
        <v>1.8140000000000001</v>
      </c>
      <c r="U32" s="80">
        <f t="shared" si="16"/>
        <v>0.35917199999999999</v>
      </c>
      <c r="V32" s="31" t="s">
        <v>14</v>
      </c>
      <c r="W32" s="37">
        <v>3</v>
      </c>
      <c r="X32" s="31" t="s">
        <v>43</v>
      </c>
      <c r="Y32" s="42"/>
      <c r="Z32" s="85">
        <v>2</v>
      </c>
      <c r="AA32" s="39">
        <f t="shared" si="17"/>
        <v>2.9092932000000005</v>
      </c>
      <c r="AB32" s="22">
        <v>3</v>
      </c>
      <c r="AC32" s="99">
        <v>1</v>
      </c>
    </row>
    <row r="33" spans="1:29" x14ac:dyDescent="0.25">
      <c r="A33" s="20">
        <v>31</v>
      </c>
      <c r="B33" s="20" t="s">
        <v>148</v>
      </c>
      <c r="C33" s="17" t="s">
        <v>34</v>
      </c>
      <c r="D33" s="18" t="s">
        <v>35</v>
      </c>
      <c r="E33" s="18" t="str">
        <f t="shared" si="10"/>
        <v xml:space="preserve">Panel PB1-13 465x280 (Girth 626 x 416) </v>
      </c>
      <c r="F33" s="17" t="s">
        <v>63</v>
      </c>
      <c r="G33" s="100" t="s">
        <v>67</v>
      </c>
      <c r="H33" s="17" t="s">
        <v>38</v>
      </c>
      <c r="I33" s="17" t="s">
        <v>64</v>
      </c>
      <c r="J33" s="19" t="s">
        <v>139</v>
      </c>
      <c r="K33" s="20" t="s">
        <v>39</v>
      </c>
      <c r="L33" s="92">
        <v>465</v>
      </c>
      <c r="M33" s="93">
        <v>280</v>
      </c>
      <c r="N33" s="93">
        <v>1</v>
      </c>
      <c r="O33" s="94">
        <f t="shared" si="12"/>
        <v>0.28000000000000003</v>
      </c>
      <c r="P33" s="95">
        <f t="shared" si="13"/>
        <v>0.13020000000000001</v>
      </c>
      <c r="Q33" s="93">
        <f>+L33+50+35+38+38</f>
        <v>626</v>
      </c>
      <c r="R33" s="93">
        <f t="shared" ref="R33" si="23">M33+47+19+50+20</f>
        <v>416</v>
      </c>
      <c r="S33" s="93">
        <f t="shared" si="22"/>
        <v>1</v>
      </c>
      <c r="T33" s="94">
        <f t="shared" si="15"/>
        <v>0.41599999999999998</v>
      </c>
      <c r="U33" s="95">
        <f t="shared" si="16"/>
        <v>0.26041599999999998</v>
      </c>
      <c r="V33" s="21" t="s">
        <v>14</v>
      </c>
      <c r="W33" s="35">
        <v>3</v>
      </c>
      <c r="X33" s="43" t="s">
        <v>43</v>
      </c>
      <c r="Y33" s="40"/>
      <c r="Z33" s="84">
        <v>6</v>
      </c>
      <c r="AA33" s="48">
        <f t="shared" si="17"/>
        <v>2.1093696</v>
      </c>
      <c r="AB33" s="22">
        <v>3</v>
      </c>
      <c r="AC33" s="99">
        <v>1</v>
      </c>
    </row>
    <row r="34" spans="1:29" x14ac:dyDescent="0.25">
      <c r="A34" s="30">
        <v>32</v>
      </c>
      <c r="B34" s="30" t="s">
        <v>148</v>
      </c>
      <c r="C34" s="27" t="s">
        <v>34</v>
      </c>
      <c r="D34" s="28" t="s">
        <v>35</v>
      </c>
      <c r="E34" s="28" t="str">
        <f t="shared" si="10"/>
        <v xml:space="preserve">Panel PB1-08 2855x280 (Girth 3016 x 416) </v>
      </c>
      <c r="F34" s="27" t="s">
        <v>63</v>
      </c>
      <c r="G34" s="101" t="s">
        <v>53</v>
      </c>
      <c r="H34" s="27" t="s">
        <v>57</v>
      </c>
      <c r="I34" s="27" t="s">
        <v>64</v>
      </c>
      <c r="J34" s="19" t="s">
        <v>139</v>
      </c>
      <c r="K34" s="30" t="s">
        <v>39</v>
      </c>
      <c r="L34" s="96">
        <v>2855</v>
      </c>
      <c r="M34" s="97">
        <v>280</v>
      </c>
      <c r="N34" s="97">
        <v>6</v>
      </c>
      <c r="O34" s="98">
        <f t="shared" si="12"/>
        <v>1.68</v>
      </c>
      <c r="P34" s="80">
        <f t="shared" si="13"/>
        <v>4.7964000000000002</v>
      </c>
      <c r="Q34" s="97">
        <f>+L34+50+35+38+38</f>
        <v>3016</v>
      </c>
      <c r="R34" s="97">
        <f t="shared" ref="R34:R35" si="24">M34+47+19+50+20</f>
        <v>416</v>
      </c>
      <c r="S34" s="97">
        <f t="shared" ref="S34:S50" si="25">N34</f>
        <v>6</v>
      </c>
      <c r="T34" s="98">
        <f t="shared" si="15"/>
        <v>2.496</v>
      </c>
      <c r="U34" s="80">
        <f t="shared" si="16"/>
        <v>7.5279360000000004</v>
      </c>
      <c r="V34" s="31" t="s">
        <v>14</v>
      </c>
      <c r="W34" s="37">
        <v>3</v>
      </c>
      <c r="X34" s="31" t="s">
        <v>43</v>
      </c>
      <c r="Y34" s="42"/>
      <c r="Z34" s="85">
        <v>6</v>
      </c>
      <c r="AA34" s="39">
        <f t="shared" si="17"/>
        <v>60.976281600000007</v>
      </c>
      <c r="AB34" s="22">
        <v>3</v>
      </c>
      <c r="AC34" s="99">
        <v>1</v>
      </c>
    </row>
    <row r="35" spans="1:29" x14ac:dyDescent="0.25">
      <c r="A35" s="20">
        <v>33</v>
      </c>
      <c r="B35" s="20" t="s">
        <v>148</v>
      </c>
      <c r="C35" s="17" t="s">
        <v>34</v>
      </c>
      <c r="D35" s="18" t="s">
        <v>35</v>
      </c>
      <c r="E35" s="18" t="str">
        <f t="shared" si="10"/>
        <v xml:space="preserve">Panel PB1-31 2855x1011 (Girth 3016 x 1147) </v>
      </c>
      <c r="F35" s="17" t="s">
        <v>63</v>
      </c>
      <c r="G35" s="100" t="s">
        <v>59</v>
      </c>
      <c r="H35" s="17" t="s">
        <v>57</v>
      </c>
      <c r="I35" s="17" t="s">
        <v>64</v>
      </c>
      <c r="J35" s="19" t="s">
        <v>139</v>
      </c>
      <c r="K35" s="20" t="s">
        <v>39</v>
      </c>
      <c r="L35" s="92">
        <v>2855</v>
      </c>
      <c r="M35" s="93">
        <v>1011</v>
      </c>
      <c r="N35" s="93">
        <v>10</v>
      </c>
      <c r="O35" s="94">
        <f t="shared" si="12"/>
        <v>10.11</v>
      </c>
      <c r="P35" s="95">
        <f t="shared" si="13"/>
        <v>28.864049999999999</v>
      </c>
      <c r="Q35" s="93">
        <f>+L35+50+35+38+38</f>
        <v>3016</v>
      </c>
      <c r="R35" s="93">
        <f t="shared" si="24"/>
        <v>1147</v>
      </c>
      <c r="S35" s="93">
        <f t="shared" si="25"/>
        <v>10</v>
      </c>
      <c r="T35" s="94">
        <f t="shared" si="15"/>
        <v>11.47</v>
      </c>
      <c r="U35" s="95">
        <f t="shared" si="16"/>
        <v>34.593519999999998</v>
      </c>
      <c r="V35" s="21" t="s">
        <v>14</v>
      </c>
      <c r="W35" s="35">
        <v>3</v>
      </c>
      <c r="X35" s="7" t="s">
        <v>43</v>
      </c>
      <c r="Y35" s="41"/>
      <c r="Z35" s="91">
        <v>10</v>
      </c>
      <c r="AA35" s="38">
        <f t="shared" si="17"/>
        <v>280.20751200000001</v>
      </c>
      <c r="AB35" s="22">
        <v>3</v>
      </c>
      <c r="AC35" s="99">
        <v>1</v>
      </c>
    </row>
    <row r="36" spans="1:29" x14ac:dyDescent="0.25">
      <c r="A36" s="30">
        <v>34</v>
      </c>
      <c r="B36" s="30" t="s">
        <v>148</v>
      </c>
      <c r="C36" s="27" t="s">
        <v>34</v>
      </c>
      <c r="D36" s="28" t="s">
        <v>44</v>
      </c>
      <c r="E36" s="28" t="str">
        <f t="shared" si="10"/>
        <v xml:space="preserve">Stiffener PB1-31 50x1011 (Girth 198 x 1011) </v>
      </c>
      <c r="F36" s="27" t="str">
        <f>F35</f>
        <v>CSS-P3-PB1</v>
      </c>
      <c r="G36" s="101" t="str">
        <f>G35</f>
        <v>PB1-31</v>
      </c>
      <c r="H36" s="27" t="s">
        <v>57</v>
      </c>
      <c r="I36" s="27" t="str">
        <f>I35</f>
        <v>(L11-16)</v>
      </c>
      <c r="J36" s="29" t="s">
        <v>45</v>
      </c>
      <c r="K36" s="30" t="s">
        <v>39</v>
      </c>
      <c r="L36" s="96" t="s">
        <v>46</v>
      </c>
      <c r="M36" s="97">
        <f>M35</f>
        <v>1011</v>
      </c>
      <c r="N36" s="97">
        <f>N35*4</f>
        <v>40</v>
      </c>
      <c r="O36" s="98">
        <f t="shared" si="12"/>
        <v>40.44</v>
      </c>
      <c r="P36" s="80">
        <f t="shared" si="13"/>
        <v>2.0219999999999998</v>
      </c>
      <c r="Q36" s="97">
        <f>+L36+44+30+44+30</f>
        <v>198</v>
      </c>
      <c r="R36" s="97">
        <f>M36</f>
        <v>1011</v>
      </c>
      <c r="S36" s="97">
        <f t="shared" si="25"/>
        <v>40</v>
      </c>
      <c r="T36" s="98">
        <f t="shared" si="15"/>
        <v>40.44</v>
      </c>
      <c r="U36" s="80">
        <f t="shared" si="16"/>
        <v>8.0071200000000005</v>
      </c>
      <c r="V36" s="31" t="s">
        <v>14</v>
      </c>
      <c r="W36" s="37">
        <v>3</v>
      </c>
      <c r="X36" s="31" t="s">
        <v>43</v>
      </c>
      <c r="Y36" s="42"/>
      <c r="Z36" s="85">
        <v>40</v>
      </c>
      <c r="AA36" s="39">
        <f t="shared" si="17"/>
        <v>64.857672000000008</v>
      </c>
      <c r="AB36" s="22">
        <v>3</v>
      </c>
      <c r="AC36" s="99">
        <v>1</v>
      </c>
    </row>
    <row r="37" spans="1:29" x14ac:dyDescent="0.25">
      <c r="A37" s="43">
        <v>35</v>
      </c>
      <c r="B37" s="43" t="s">
        <v>148</v>
      </c>
      <c r="C37" s="2" t="s">
        <v>34</v>
      </c>
      <c r="D37" s="44" t="s">
        <v>35</v>
      </c>
      <c r="E37" s="44" t="str">
        <f t="shared" si="10"/>
        <v xml:space="preserve">Panel PB1-34 2855x639 (Girth 3016 x 775) </v>
      </c>
      <c r="F37" s="2" t="s">
        <v>63</v>
      </c>
      <c r="G37" s="106" t="s">
        <v>60</v>
      </c>
      <c r="H37" s="2" t="s">
        <v>57</v>
      </c>
      <c r="I37" s="2" t="s">
        <v>64</v>
      </c>
      <c r="J37" s="19" t="s">
        <v>139</v>
      </c>
      <c r="K37" s="43" t="s">
        <v>39</v>
      </c>
      <c r="L37" s="102">
        <v>2855</v>
      </c>
      <c r="M37" s="103">
        <v>639</v>
      </c>
      <c r="N37" s="103">
        <v>2</v>
      </c>
      <c r="O37" s="104">
        <f t="shared" si="12"/>
        <v>1.278</v>
      </c>
      <c r="P37" s="105">
        <f t="shared" si="13"/>
        <v>3.6486900000000002</v>
      </c>
      <c r="Q37" s="103">
        <f>+L37+50+35+38+38</f>
        <v>3016</v>
      </c>
      <c r="R37" s="103">
        <f t="shared" ref="R37:R38" si="26">M37+47+19+50+20</f>
        <v>775</v>
      </c>
      <c r="S37" s="103">
        <f t="shared" si="25"/>
        <v>2</v>
      </c>
      <c r="T37" s="104">
        <f t="shared" si="15"/>
        <v>1.55</v>
      </c>
      <c r="U37" s="105">
        <f t="shared" si="16"/>
        <v>4.6748000000000003</v>
      </c>
      <c r="V37" s="45" t="s">
        <v>14</v>
      </c>
      <c r="W37" s="46">
        <v>3</v>
      </c>
      <c r="X37" s="45" t="s">
        <v>43</v>
      </c>
      <c r="Y37" s="47"/>
      <c r="Z37" s="86">
        <v>2</v>
      </c>
      <c r="AA37" s="48">
        <f t="shared" si="17"/>
        <v>37.865880000000004</v>
      </c>
      <c r="AB37" s="22">
        <v>3</v>
      </c>
      <c r="AC37" s="99">
        <v>1</v>
      </c>
    </row>
    <row r="38" spans="1:29" x14ac:dyDescent="0.25">
      <c r="A38" s="20">
        <v>36</v>
      </c>
      <c r="B38" s="20" t="s">
        <v>148</v>
      </c>
      <c r="C38" s="17" t="s">
        <v>34</v>
      </c>
      <c r="D38" s="18" t="s">
        <v>35</v>
      </c>
      <c r="E38" s="18" t="str">
        <f t="shared" si="10"/>
        <v xml:space="preserve">Panel PB1-32 465x1011 (Girth 626 x 1147) </v>
      </c>
      <c r="F38" s="17" t="s">
        <v>63</v>
      </c>
      <c r="G38" s="100" t="s">
        <v>68</v>
      </c>
      <c r="H38" s="17" t="s">
        <v>57</v>
      </c>
      <c r="I38" s="17" t="s">
        <v>64</v>
      </c>
      <c r="J38" s="19" t="s">
        <v>139</v>
      </c>
      <c r="K38" s="20" t="s">
        <v>39</v>
      </c>
      <c r="L38" s="92">
        <v>465</v>
      </c>
      <c r="M38" s="93">
        <v>1011</v>
      </c>
      <c r="N38" s="93">
        <v>5</v>
      </c>
      <c r="O38" s="94">
        <f t="shared" si="12"/>
        <v>5.0549999999999997</v>
      </c>
      <c r="P38" s="95">
        <f t="shared" si="13"/>
        <v>2.3505750000000001</v>
      </c>
      <c r="Q38" s="93">
        <f>+L38+50+35+38+38</f>
        <v>626</v>
      </c>
      <c r="R38" s="93">
        <f t="shared" si="26"/>
        <v>1147</v>
      </c>
      <c r="S38" s="93">
        <f t="shared" si="25"/>
        <v>5</v>
      </c>
      <c r="T38" s="94">
        <f t="shared" si="15"/>
        <v>5.7350000000000003</v>
      </c>
      <c r="U38" s="95">
        <f t="shared" si="16"/>
        <v>3.5901100000000001</v>
      </c>
      <c r="V38" s="21" t="s">
        <v>14</v>
      </c>
      <c r="W38" s="35">
        <v>3</v>
      </c>
      <c r="X38" s="7" t="s">
        <v>43</v>
      </c>
      <c r="Y38" s="41"/>
      <c r="Z38" s="91">
        <v>5</v>
      </c>
      <c r="AA38" s="38">
        <f t="shared" si="17"/>
        <v>29.079891000000003</v>
      </c>
      <c r="AB38" s="22">
        <v>3</v>
      </c>
      <c r="AC38" s="99">
        <v>1</v>
      </c>
    </row>
    <row r="39" spans="1:29" x14ac:dyDescent="0.25">
      <c r="A39" s="30">
        <v>37</v>
      </c>
      <c r="B39" s="30" t="s">
        <v>148</v>
      </c>
      <c r="C39" s="27" t="s">
        <v>34</v>
      </c>
      <c r="D39" s="28" t="s">
        <v>44</v>
      </c>
      <c r="E39" s="28" t="str">
        <f t="shared" si="10"/>
        <v xml:space="preserve">Stiffener PB1-32 50x1011 (Girth 198 x 1011) </v>
      </c>
      <c r="F39" s="27" t="str">
        <f>F38</f>
        <v>CSS-P3-PB1</v>
      </c>
      <c r="G39" s="101" t="str">
        <f>G38</f>
        <v>PB1-32</v>
      </c>
      <c r="H39" s="27" t="s">
        <v>57</v>
      </c>
      <c r="I39" s="27" t="str">
        <f>I38</f>
        <v>(L11-16)</v>
      </c>
      <c r="J39" s="29" t="s">
        <v>45</v>
      </c>
      <c r="K39" s="30" t="s">
        <v>39</v>
      </c>
      <c r="L39" s="96" t="s">
        <v>46</v>
      </c>
      <c r="M39" s="97">
        <f>M38</f>
        <v>1011</v>
      </c>
      <c r="N39" s="97">
        <f>N38*1</f>
        <v>5</v>
      </c>
      <c r="O39" s="98">
        <f t="shared" si="12"/>
        <v>5.0549999999999997</v>
      </c>
      <c r="P39" s="80">
        <f t="shared" si="13"/>
        <v>0.25274999999999997</v>
      </c>
      <c r="Q39" s="97">
        <f>+L39+44+30+44+30</f>
        <v>198</v>
      </c>
      <c r="R39" s="97">
        <f>M39</f>
        <v>1011</v>
      </c>
      <c r="S39" s="97">
        <f t="shared" si="25"/>
        <v>5</v>
      </c>
      <c r="T39" s="98">
        <f t="shared" si="15"/>
        <v>5.0549999999999997</v>
      </c>
      <c r="U39" s="80">
        <f t="shared" si="16"/>
        <v>1.0008900000000001</v>
      </c>
      <c r="V39" s="31" t="s">
        <v>14</v>
      </c>
      <c r="W39" s="37">
        <v>3</v>
      </c>
      <c r="X39" s="31" t="s">
        <v>43</v>
      </c>
      <c r="Y39" s="42"/>
      <c r="Z39" s="85">
        <v>5</v>
      </c>
      <c r="AA39" s="39">
        <f t="shared" si="17"/>
        <v>8.107209000000001</v>
      </c>
      <c r="AB39" s="22">
        <v>3</v>
      </c>
      <c r="AC39" s="99">
        <v>1</v>
      </c>
    </row>
    <row r="40" spans="1:29" x14ac:dyDescent="0.25">
      <c r="A40" s="43">
        <v>38</v>
      </c>
      <c r="B40" s="43" t="s">
        <v>148</v>
      </c>
      <c r="C40" s="2" t="s">
        <v>34</v>
      </c>
      <c r="D40" s="44" t="s">
        <v>35</v>
      </c>
      <c r="E40" s="44" t="str">
        <f t="shared" ref="E40:E50" si="27">D40&amp;" "&amp;G40&amp;" "&amp;L40&amp;"x"&amp;M40&amp;" (Girth "&amp;Q40&amp;" x "&amp;R40&amp;") "&amp;""</f>
        <v xml:space="preserve">Panel PB1-13 465x280 (Girth 626 x 416) </v>
      </c>
      <c r="F40" s="2" t="s">
        <v>63</v>
      </c>
      <c r="G40" s="106" t="s">
        <v>67</v>
      </c>
      <c r="H40" s="2" t="s">
        <v>57</v>
      </c>
      <c r="I40" s="2" t="s">
        <v>64</v>
      </c>
      <c r="J40" s="19" t="s">
        <v>139</v>
      </c>
      <c r="K40" s="43" t="s">
        <v>39</v>
      </c>
      <c r="L40" s="102">
        <v>465</v>
      </c>
      <c r="M40" s="103">
        <v>280</v>
      </c>
      <c r="N40" s="103">
        <v>2</v>
      </c>
      <c r="O40" s="104">
        <f t="shared" si="12"/>
        <v>0.56000000000000005</v>
      </c>
      <c r="P40" s="105">
        <f t="shared" si="13"/>
        <v>0.26040000000000002</v>
      </c>
      <c r="Q40" s="103">
        <f>+L40+50+35+38+38</f>
        <v>626</v>
      </c>
      <c r="R40" s="103">
        <f t="shared" ref="R40:R41" si="28">M40+47+19+50+20</f>
        <v>416</v>
      </c>
      <c r="S40" s="103">
        <f t="shared" si="25"/>
        <v>2</v>
      </c>
      <c r="T40" s="104">
        <f t="shared" si="15"/>
        <v>0.83199999999999996</v>
      </c>
      <c r="U40" s="105">
        <f t="shared" si="16"/>
        <v>0.52083199999999996</v>
      </c>
      <c r="V40" s="45" t="s">
        <v>14</v>
      </c>
      <c r="W40" s="46">
        <v>3</v>
      </c>
      <c r="X40" s="45" t="s">
        <v>43</v>
      </c>
      <c r="Y40" s="47"/>
      <c r="Z40" s="86">
        <v>2</v>
      </c>
      <c r="AA40" s="48">
        <f t="shared" si="17"/>
        <v>4.2187391999999999</v>
      </c>
      <c r="AB40" s="22">
        <v>3</v>
      </c>
      <c r="AC40" s="99">
        <v>1</v>
      </c>
    </row>
    <row r="41" spans="1:29" ht="15.75" thickBot="1" x14ac:dyDescent="0.3">
      <c r="A41" s="72">
        <v>39</v>
      </c>
      <c r="B41" s="72" t="s">
        <v>148</v>
      </c>
      <c r="C41" s="73" t="s">
        <v>34</v>
      </c>
      <c r="D41" s="74" t="s">
        <v>35</v>
      </c>
      <c r="E41" s="74" t="str">
        <f t="shared" si="27"/>
        <v xml:space="preserve">Panel PB1-35 465x639 (Girth 626 x 775) </v>
      </c>
      <c r="F41" s="73" t="s">
        <v>63</v>
      </c>
      <c r="G41" s="108" t="s">
        <v>104</v>
      </c>
      <c r="H41" s="73" t="s">
        <v>57</v>
      </c>
      <c r="I41" s="73" t="s">
        <v>64</v>
      </c>
      <c r="J41" s="83" t="s">
        <v>139</v>
      </c>
      <c r="K41" s="72" t="s">
        <v>39</v>
      </c>
      <c r="L41" s="113">
        <v>465</v>
      </c>
      <c r="M41" s="114">
        <v>639</v>
      </c>
      <c r="N41" s="114">
        <v>1</v>
      </c>
      <c r="O41" s="115">
        <f t="shared" ref="O41:O50" si="29">M41*N41/1000</f>
        <v>0.63900000000000001</v>
      </c>
      <c r="P41" s="116">
        <f t="shared" ref="P41:P50" si="30">L41*M41*N41/1000000</f>
        <v>0.29713499999999998</v>
      </c>
      <c r="Q41" s="114">
        <f>+L41+50+35+38+38</f>
        <v>626</v>
      </c>
      <c r="R41" s="114">
        <f t="shared" si="28"/>
        <v>775</v>
      </c>
      <c r="S41" s="114">
        <f t="shared" si="25"/>
        <v>1</v>
      </c>
      <c r="T41" s="115">
        <f t="shared" ref="T41:T50" si="31">R41*S41/1000</f>
        <v>0.77500000000000002</v>
      </c>
      <c r="U41" s="116">
        <f t="shared" ref="U41:U50" si="32">Q41*R41*S41/1000000</f>
        <v>0.48515000000000003</v>
      </c>
      <c r="V41" s="75" t="s">
        <v>14</v>
      </c>
      <c r="W41" s="76">
        <v>3</v>
      </c>
      <c r="X41" s="75" t="s">
        <v>43</v>
      </c>
      <c r="Y41" s="77"/>
      <c r="Z41" s="90">
        <v>5</v>
      </c>
      <c r="AA41" s="78">
        <f t="shared" ref="AA41:AA50" si="33">U41*2.7*W41</f>
        <v>3.9297150000000003</v>
      </c>
      <c r="AB41" s="27">
        <v>3</v>
      </c>
      <c r="AC41" s="99">
        <v>1</v>
      </c>
    </row>
    <row r="42" spans="1:29" x14ac:dyDescent="0.25">
      <c r="A42" s="25">
        <v>40</v>
      </c>
      <c r="B42" s="25" t="s">
        <v>148</v>
      </c>
      <c r="C42" s="22" t="s">
        <v>34</v>
      </c>
      <c r="D42" s="23" t="s">
        <v>35</v>
      </c>
      <c r="E42" s="23" t="str">
        <f t="shared" si="27"/>
        <v xml:space="preserve">Panel PB2-01 470x915 (Girth 631 x 985) </v>
      </c>
      <c r="F42" s="22" t="s">
        <v>69</v>
      </c>
      <c r="G42" s="122" t="s">
        <v>70</v>
      </c>
      <c r="H42" s="22" t="s">
        <v>38</v>
      </c>
      <c r="I42" s="22" t="s">
        <v>54</v>
      </c>
      <c r="J42" s="24" t="s">
        <v>139</v>
      </c>
      <c r="K42" s="25" t="s">
        <v>39</v>
      </c>
      <c r="L42" s="123" t="s">
        <v>40</v>
      </c>
      <c r="M42" s="124" t="s">
        <v>72</v>
      </c>
      <c r="N42" s="124" t="s">
        <v>47</v>
      </c>
      <c r="O42" s="125">
        <f t="shared" si="29"/>
        <v>0.91500000000000004</v>
      </c>
      <c r="P42" s="79">
        <f t="shared" si="30"/>
        <v>0.43004999999999999</v>
      </c>
      <c r="Q42" s="124">
        <f>+L42+50+35+38+38</f>
        <v>631</v>
      </c>
      <c r="R42" s="124">
        <f>M42+50+20</f>
        <v>985</v>
      </c>
      <c r="S42" s="99" t="str">
        <f t="shared" si="25"/>
        <v>1</v>
      </c>
      <c r="T42" s="125">
        <f t="shared" si="31"/>
        <v>0.98499999999999999</v>
      </c>
      <c r="U42" s="79">
        <f t="shared" si="32"/>
        <v>0.62153499999999995</v>
      </c>
      <c r="V42" s="7" t="s">
        <v>14</v>
      </c>
      <c r="W42" s="36">
        <v>3</v>
      </c>
      <c r="X42" s="7" t="s">
        <v>43</v>
      </c>
      <c r="Y42" s="41"/>
      <c r="Z42" s="91" t="s">
        <v>47</v>
      </c>
      <c r="AA42" s="38">
        <f t="shared" si="33"/>
        <v>5.0344334999999996</v>
      </c>
      <c r="AB42" s="17">
        <v>1</v>
      </c>
      <c r="AC42" s="99">
        <v>1</v>
      </c>
    </row>
    <row r="43" spans="1:29" x14ac:dyDescent="0.25">
      <c r="A43" s="25">
        <v>41</v>
      </c>
      <c r="B43" s="25" t="s">
        <v>148</v>
      </c>
      <c r="C43" s="22" t="s">
        <v>34</v>
      </c>
      <c r="D43" s="23" t="s">
        <v>35</v>
      </c>
      <c r="E43" s="23" t="str">
        <f t="shared" si="27"/>
        <v xml:space="preserve">Panel PB2-04 2855x915 (Girth 3016 x 985) </v>
      </c>
      <c r="F43" s="22" t="s">
        <v>69</v>
      </c>
      <c r="G43" s="122" t="s">
        <v>75</v>
      </c>
      <c r="H43" s="22" t="s">
        <v>38</v>
      </c>
      <c r="I43" s="22" t="s">
        <v>54</v>
      </c>
      <c r="J43" s="19" t="s">
        <v>139</v>
      </c>
      <c r="K43" s="25" t="s">
        <v>39</v>
      </c>
      <c r="L43" s="123" t="s">
        <v>71</v>
      </c>
      <c r="M43" s="124" t="s">
        <v>72</v>
      </c>
      <c r="N43" s="124" t="s">
        <v>74</v>
      </c>
      <c r="O43" s="125">
        <f t="shared" si="29"/>
        <v>4.5750000000000002</v>
      </c>
      <c r="P43" s="79">
        <f t="shared" si="30"/>
        <v>13.061624999999999</v>
      </c>
      <c r="Q43" s="99">
        <f t="shared" ref="Q43:Q47" si="34">+L43+50+35+38+38</f>
        <v>3016</v>
      </c>
      <c r="R43" s="124">
        <f t="shared" ref="R43:R46" si="35">M43+50+20</f>
        <v>985</v>
      </c>
      <c r="S43" s="99" t="str">
        <f t="shared" si="25"/>
        <v>5</v>
      </c>
      <c r="T43" s="125">
        <f t="shared" si="31"/>
        <v>4.9249999999999998</v>
      </c>
      <c r="U43" s="79">
        <f t="shared" si="32"/>
        <v>14.8538</v>
      </c>
      <c r="V43" s="7" t="s">
        <v>14</v>
      </c>
      <c r="W43" s="36">
        <v>3</v>
      </c>
      <c r="X43" s="7" t="s">
        <v>43</v>
      </c>
      <c r="Y43" s="41"/>
      <c r="Z43" s="91" t="s">
        <v>74</v>
      </c>
      <c r="AA43" s="38">
        <f t="shared" si="33"/>
        <v>120.31578</v>
      </c>
      <c r="AB43" s="22">
        <v>1</v>
      </c>
      <c r="AC43" s="99">
        <v>1</v>
      </c>
    </row>
    <row r="44" spans="1:29" x14ac:dyDescent="0.25">
      <c r="A44" s="25">
        <v>42</v>
      </c>
      <c r="B44" s="25" t="s">
        <v>148</v>
      </c>
      <c r="C44" s="22" t="s">
        <v>34</v>
      </c>
      <c r="D44" s="23" t="s">
        <v>35</v>
      </c>
      <c r="E44" s="23" t="str">
        <f t="shared" si="27"/>
        <v xml:space="preserve">Panel PB2-04 2855x915 (Girth 3016 x 985) </v>
      </c>
      <c r="F44" s="22" t="s">
        <v>87</v>
      </c>
      <c r="G44" s="122" t="s">
        <v>75</v>
      </c>
      <c r="H44" s="22" t="s">
        <v>38</v>
      </c>
      <c r="I44" s="22" t="s">
        <v>62</v>
      </c>
      <c r="J44" s="19" t="s">
        <v>139</v>
      </c>
      <c r="K44" s="25" t="s">
        <v>39</v>
      </c>
      <c r="L44" s="123" t="s">
        <v>71</v>
      </c>
      <c r="M44" s="124" t="s">
        <v>72</v>
      </c>
      <c r="N44" s="124" t="s">
        <v>76</v>
      </c>
      <c r="O44" s="125">
        <f t="shared" si="29"/>
        <v>3.66</v>
      </c>
      <c r="P44" s="79">
        <f t="shared" si="30"/>
        <v>10.449299999999999</v>
      </c>
      <c r="Q44" s="99">
        <f t="shared" si="34"/>
        <v>3016</v>
      </c>
      <c r="R44" s="124">
        <f t="shared" si="35"/>
        <v>985</v>
      </c>
      <c r="S44" s="99" t="str">
        <f t="shared" si="25"/>
        <v>4</v>
      </c>
      <c r="T44" s="125">
        <f t="shared" si="31"/>
        <v>3.94</v>
      </c>
      <c r="U44" s="79">
        <f t="shared" si="32"/>
        <v>11.883039999999999</v>
      </c>
      <c r="V44" s="7" t="s">
        <v>14</v>
      </c>
      <c r="W44" s="36">
        <v>3</v>
      </c>
      <c r="X44" s="7" t="s">
        <v>43</v>
      </c>
      <c r="Y44" s="41"/>
      <c r="Z44" s="91" t="s">
        <v>76</v>
      </c>
      <c r="AA44" s="38">
        <f t="shared" si="33"/>
        <v>96.252624000000012</v>
      </c>
      <c r="AB44" s="17">
        <v>2</v>
      </c>
      <c r="AC44" s="99">
        <v>1</v>
      </c>
    </row>
    <row r="45" spans="1:29" x14ac:dyDescent="0.25">
      <c r="A45" s="25">
        <v>43</v>
      </c>
      <c r="B45" s="25" t="s">
        <v>148</v>
      </c>
      <c r="C45" s="22" t="s">
        <v>34</v>
      </c>
      <c r="D45" s="23" t="s">
        <v>35</v>
      </c>
      <c r="E45" s="23" t="str">
        <f t="shared" si="27"/>
        <v xml:space="preserve">Panel PB2-04 2855x915 (Girth 3016 x 985) </v>
      </c>
      <c r="F45" s="22" t="s">
        <v>69</v>
      </c>
      <c r="G45" s="122" t="s">
        <v>75</v>
      </c>
      <c r="H45" s="22" t="s">
        <v>38</v>
      </c>
      <c r="I45" s="22" t="s">
        <v>64</v>
      </c>
      <c r="J45" s="19" t="s">
        <v>139</v>
      </c>
      <c r="K45" s="25" t="s">
        <v>39</v>
      </c>
      <c r="L45" s="123" t="s">
        <v>71</v>
      </c>
      <c r="M45" s="124" t="s">
        <v>72</v>
      </c>
      <c r="N45" s="124" t="s">
        <v>79</v>
      </c>
      <c r="O45" s="125">
        <f t="shared" si="29"/>
        <v>1.83</v>
      </c>
      <c r="P45" s="79">
        <f t="shared" si="30"/>
        <v>5.2246499999999996</v>
      </c>
      <c r="Q45" s="99">
        <f t="shared" si="34"/>
        <v>3016</v>
      </c>
      <c r="R45" s="124">
        <f t="shared" si="35"/>
        <v>985</v>
      </c>
      <c r="S45" s="99" t="str">
        <f t="shared" si="25"/>
        <v>2</v>
      </c>
      <c r="T45" s="125">
        <f t="shared" si="31"/>
        <v>1.97</v>
      </c>
      <c r="U45" s="79">
        <f t="shared" si="32"/>
        <v>5.9415199999999997</v>
      </c>
      <c r="V45" s="7" t="s">
        <v>14</v>
      </c>
      <c r="W45" s="36">
        <v>3</v>
      </c>
      <c r="X45" s="7" t="s">
        <v>43</v>
      </c>
      <c r="Y45" s="41"/>
      <c r="Z45" s="91" t="s">
        <v>79</v>
      </c>
      <c r="AA45" s="38">
        <f t="shared" si="33"/>
        <v>48.126312000000006</v>
      </c>
      <c r="AB45" s="17">
        <v>3</v>
      </c>
      <c r="AC45" s="99">
        <v>1</v>
      </c>
    </row>
    <row r="46" spans="1:29" ht="15.75" thickBot="1" x14ac:dyDescent="0.3">
      <c r="A46" s="50">
        <v>44</v>
      </c>
      <c r="B46" s="50" t="s">
        <v>148</v>
      </c>
      <c r="C46" s="51" t="s">
        <v>34</v>
      </c>
      <c r="D46" s="52" t="s">
        <v>35</v>
      </c>
      <c r="E46" s="52" t="str">
        <f t="shared" si="27"/>
        <v xml:space="preserve">Panel PB2-07 2880x909 (Girth 3041 x 979) </v>
      </c>
      <c r="F46" s="51" t="s">
        <v>69</v>
      </c>
      <c r="G46" s="126" t="s">
        <v>77</v>
      </c>
      <c r="H46" s="51" t="s">
        <v>38</v>
      </c>
      <c r="I46" s="51" t="s">
        <v>64</v>
      </c>
      <c r="J46" s="83" t="s">
        <v>139</v>
      </c>
      <c r="K46" s="50" t="s">
        <v>39</v>
      </c>
      <c r="L46" s="127" t="s">
        <v>78</v>
      </c>
      <c r="M46" s="128" t="s">
        <v>73</v>
      </c>
      <c r="N46" s="128" t="s">
        <v>47</v>
      </c>
      <c r="O46" s="129">
        <f t="shared" si="29"/>
        <v>0.90900000000000003</v>
      </c>
      <c r="P46" s="81">
        <f t="shared" si="30"/>
        <v>2.6179199999999998</v>
      </c>
      <c r="Q46" s="130">
        <f t="shared" si="34"/>
        <v>3041</v>
      </c>
      <c r="R46" s="128">
        <f t="shared" si="35"/>
        <v>979</v>
      </c>
      <c r="S46" s="130" t="str">
        <f t="shared" si="25"/>
        <v>1</v>
      </c>
      <c r="T46" s="129">
        <f t="shared" si="31"/>
        <v>0.97899999999999998</v>
      </c>
      <c r="U46" s="81">
        <f t="shared" si="32"/>
        <v>2.9771390000000002</v>
      </c>
      <c r="V46" s="54" t="s">
        <v>14</v>
      </c>
      <c r="W46" s="55">
        <v>3</v>
      </c>
      <c r="X46" s="54" t="s">
        <v>43</v>
      </c>
      <c r="Y46" s="56"/>
      <c r="Z46" s="87" t="s">
        <v>47</v>
      </c>
      <c r="AA46" s="57">
        <f t="shared" si="33"/>
        <v>24.1148259</v>
      </c>
      <c r="AB46" s="27">
        <v>3</v>
      </c>
      <c r="AC46" s="99">
        <v>1</v>
      </c>
    </row>
    <row r="47" spans="1:29" x14ac:dyDescent="0.25">
      <c r="A47" s="25">
        <v>45</v>
      </c>
      <c r="B47" s="25" t="s">
        <v>148</v>
      </c>
      <c r="C47" s="22" t="s">
        <v>34</v>
      </c>
      <c r="D47" s="23" t="s">
        <v>35</v>
      </c>
      <c r="E47" s="23" t="str">
        <f t="shared" si="27"/>
        <v xml:space="preserve">Panel PB3-04 2855x1177 (Girth 3016 x 1243) </v>
      </c>
      <c r="F47" s="22" t="s">
        <v>80</v>
      </c>
      <c r="G47" s="122" t="s">
        <v>81</v>
      </c>
      <c r="H47" s="22" t="s">
        <v>38</v>
      </c>
      <c r="I47" s="22" t="s">
        <v>54</v>
      </c>
      <c r="J47" s="19" t="s">
        <v>139</v>
      </c>
      <c r="K47" s="25" t="s">
        <v>39</v>
      </c>
      <c r="L47" s="123" t="s">
        <v>71</v>
      </c>
      <c r="M47" s="124" t="s">
        <v>82</v>
      </c>
      <c r="N47" s="99">
        <v>5</v>
      </c>
      <c r="O47" s="125">
        <f t="shared" si="29"/>
        <v>5.8849999999999998</v>
      </c>
      <c r="P47" s="79">
        <f t="shared" si="30"/>
        <v>16.801674999999999</v>
      </c>
      <c r="Q47" s="99">
        <f t="shared" si="34"/>
        <v>3016</v>
      </c>
      <c r="R47" s="124">
        <f t="shared" ref="R47" si="36">M47+47+19</f>
        <v>1243</v>
      </c>
      <c r="S47" s="99">
        <f t="shared" si="25"/>
        <v>5</v>
      </c>
      <c r="T47" s="125">
        <f t="shared" si="31"/>
        <v>6.2149999999999999</v>
      </c>
      <c r="U47" s="79">
        <f t="shared" si="32"/>
        <v>18.744440000000001</v>
      </c>
      <c r="V47" s="7" t="s">
        <v>14</v>
      </c>
      <c r="W47" s="36">
        <v>3</v>
      </c>
      <c r="X47" s="7" t="s">
        <v>43</v>
      </c>
      <c r="Y47" s="41"/>
      <c r="Z47" s="91">
        <v>5</v>
      </c>
      <c r="AA47" s="38">
        <f t="shared" si="33"/>
        <v>151.82996400000002</v>
      </c>
      <c r="AB47" s="22">
        <v>1</v>
      </c>
      <c r="AC47" s="99">
        <v>1</v>
      </c>
    </row>
    <row r="48" spans="1:29" x14ac:dyDescent="0.25">
      <c r="A48" s="25">
        <v>46</v>
      </c>
      <c r="B48" s="25" t="s">
        <v>148</v>
      </c>
      <c r="C48" s="22" t="s">
        <v>34</v>
      </c>
      <c r="D48" s="23" t="s">
        <v>35</v>
      </c>
      <c r="E48" s="23" t="str">
        <f t="shared" si="27"/>
        <v xml:space="preserve">Panel PB3-04 2855x1177 (Girth 3016 x 1243) </v>
      </c>
      <c r="F48" s="22" t="s">
        <v>86</v>
      </c>
      <c r="G48" s="122" t="s">
        <v>81</v>
      </c>
      <c r="H48" s="22" t="s">
        <v>38</v>
      </c>
      <c r="I48" s="22" t="s">
        <v>62</v>
      </c>
      <c r="J48" s="19" t="s">
        <v>139</v>
      </c>
      <c r="K48" s="25" t="s">
        <v>39</v>
      </c>
      <c r="L48" s="123" t="s">
        <v>71</v>
      </c>
      <c r="M48" s="124" t="s">
        <v>82</v>
      </c>
      <c r="N48" s="99">
        <v>4</v>
      </c>
      <c r="O48" s="125">
        <f t="shared" si="29"/>
        <v>4.7080000000000002</v>
      </c>
      <c r="P48" s="79">
        <f t="shared" si="30"/>
        <v>13.44134</v>
      </c>
      <c r="Q48" s="99">
        <f>+L48+50+35+38+38</f>
        <v>3016</v>
      </c>
      <c r="R48" s="124">
        <f>M48+47+19</f>
        <v>1243</v>
      </c>
      <c r="S48" s="99">
        <f t="shared" si="25"/>
        <v>4</v>
      </c>
      <c r="T48" s="125">
        <f t="shared" si="31"/>
        <v>4.9720000000000004</v>
      </c>
      <c r="U48" s="79">
        <f t="shared" si="32"/>
        <v>14.995552</v>
      </c>
      <c r="V48" s="7" t="s">
        <v>14</v>
      </c>
      <c r="W48" s="36">
        <v>3</v>
      </c>
      <c r="X48" s="7" t="s">
        <v>43</v>
      </c>
      <c r="Y48" s="41"/>
      <c r="Z48" s="91">
        <v>4</v>
      </c>
      <c r="AA48" s="38">
        <f t="shared" si="33"/>
        <v>121.4639712</v>
      </c>
      <c r="AB48" s="22">
        <v>2</v>
      </c>
      <c r="AC48" s="99">
        <v>1</v>
      </c>
    </row>
    <row r="49" spans="1:29" x14ac:dyDescent="0.25">
      <c r="A49" s="25">
        <v>47</v>
      </c>
      <c r="B49" s="25" t="s">
        <v>148</v>
      </c>
      <c r="C49" s="22" t="s">
        <v>34</v>
      </c>
      <c r="D49" s="23" t="s">
        <v>35</v>
      </c>
      <c r="E49" s="23" t="str">
        <f t="shared" si="27"/>
        <v xml:space="preserve">Panel PB3-07 465x621 (Girth 626 x 687) </v>
      </c>
      <c r="F49" s="22" t="s">
        <v>86</v>
      </c>
      <c r="G49" s="122" t="s">
        <v>83</v>
      </c>
      <c r="H49" s="22" t="s">
        <v>38</v>
      </c>
      <c r="I49" s="22" t="s">
        <v>62</v>
      </c>
      <c r="J49" s="19" t="s">
        <v>139</v>
      </c>
      <c r="K49" s="25" t="s">
        <v>39</v>
      </c>
      <c r="L49" s="123" t="s">
        <v>84</v>
      </c>
      <c r="M49" s="124" t="s">
        <v>85</v>
      </c>
      <c r="N49" s="99">
        <v>1</v>
      </c>
      <c r="O49" s="125">
        <f t="shared" si="29"/>
        <v>0.621</v>
      </c>
      <c r="P49" s="79">
        <f t="shared" si="30"/>
        <v>0.28876499999999999</v>
      </c>
      <c r="Q49" s="99">
        <f t="shared" ref="Q49" si="37">+L49+50+35+38+38</f>
        <v>626</v>
      </c>
      <c r="R49" s="124">
        <f t="shared" ref="R49" si="38">M49+47+19</f>
        <v>687</v>
      </c>
      <c r="S49" s="99">
        <f t="shared" si="25"/>
        <v>1</v>
      </c>
      <c r="T49" s="125">
        <f t="shared" si="31"/>
        <v>0.68700000000000006</v>
      </c>
      <c r="U49" s="79">
        <f t="shared" si="32"/>
        <v>0.430062</v>
      </c>
      <c r="V49" s="7" t="s">
        <v>14</v>
      </c>
      <c r="W49" s="36">
        <v>3</v>
      </c>
      <c r="X49" s="7" t="s">
        <v>43</v>
      </c>
      <c r="Y49" s="41"/>
      <c r="Z49" s="91">
        <v>1</v>
      </c>
      <c r="AA49" s="38">
        <f t="shared" si="33"/>
        <v>3.4835022000000002</v>
      </c>
      <c r="AB49" s="22">
        <v>2</v>
      </c>
      <c r="AC49" s="99">
        <v>1</v>
      </c>
    </row>
    <row r="50" spans="1:29" x14ac:dyDescent="0.25">
      <c r="A50" s="25">
        <v>48</v>
      </c>
      <c r="B50" s="25" t="s">
        <v>148</v>
      </c>
      <c r="C50" s="22" t="s">
        <v>34</v>
      </c>
      <c r="D50" s="23" t="s">
        <v>35</v>
      </c>
      <c r="E50" s="23" t="str">
        <f t="shared" si="27"/>
        <v xml:space="preserve">Panel PB3-04 2855x1177 (Girth 3016 x 1243) </v>
      </c>
      <c r="F50" s="22" t="s">
        <v>88</v>
      </c>
      <c r="G50" s="122" t="s">
        <v>81</v>
      </c>
      <c r="H50" s="22" t="s">
        <v>38</v>
      </c>
      <c r="I50" s="22" t="s">
        <v>64</v>
      </c>
      <c r="J50" s="19" t="s">
        <v>139</v>
      </c>
      <c r="K50" s="25" t="s">
        <v>39</v>
      </c>
      <c r="L50" s="123" t="s">
        <v>71</v>
      </c>
      <c r="M50" s="124" t="s">
        <v>82</v>
      </c>
      <c r="N50" s="99">
        <v>2</v>
      </c>
      <c r="O50" s="125">
        <f t="shared" si="29"/>
        <v>2.3540000000000001</v>
      </c>
      <c r="P50" s="79">
        <f t="shared" si="30"/>
        <v>6.7206700000000001</v>
      </c>
      <c r="Q50" s="99">
        <f>+L50+50+35+38+38</f>
        <v>3016</v>
      </c>
      <c r="R50" s="124">
        <f>M50+47+19</f>
        <v>1243</v>
      </c>
      <c r="S50" s="99">
        <f t="shared" si="25"/>
        <v>2</v>
      </c>
      <c r="T50" s="125">
        <f t="shared" si="31"/>
        <v>2.4860000000000002</v>
      </c>
      <c r="U50" s="79">
        <f t="shared" si="32"/>
        <v>7.497776</v>
      </c>
      <c r="V50" s="7" t="s">
        <v>14</v>
      </c>
      <c r="W50" s="36">
        <v>3</v>
      </c>
      <c r="X50" s="7" t="s">
        <v>43</v>
      </c>
      <c r="Y50" s="41"/>
      <c r="Z50" s="91">
        <v>2</v>
      </c>
      <c r="AA50" s="38">
        <f t="shared" si="33"/>
        <v>60.731985600000002</v>
      </c>
      <c r="AB50" s="22">
        <v>3</v>
      </c>
      <c r="AC50" s="99">
        <v>1</v>
      </c>
    </row>
    <row r="51" spans="1:29" x14ac:dyDescent="0.25">
      <c r="A51" s="25">
        <v>49</v>
      </c>
      <c r="B51" s="25" t="s">
        <v>148</v>
      </c>
      <c r="C51" s="22" t="s">
        <v>34</v>
      </c>
      <c r="D51" s="23" t="s">
        <v>89</v>
      </c>
      <c r="E51" s="23" t="str">
        <f t="shared" ref="E51:E52" si="39">D51&amp;" "&amp;G51&amp;" "&amp;L51&amp;"x"&amp;M51&amp;" (Girth "&amp;Q51&amp;" x "&amp;R51&amp;") "&amp;""</f>
        <v xml:space="preserve">Corner Panel 1/2 PG&amp;B-CNR4-2 465x190 (Girth 626 x 309) </v>
      </c>
      <c r="F51" s="22" t="s">
        <v>93</v>
      </c>
      <c r="G51" s="122" t="s">
        <v>94</v>
      </c>
      <c r="H51" s="22" t="s">
        <v>55</v>
      </c>
      <c r="I51" s="22" t="s">
        <v>64</v>
      </c>
      <c r="J51" s="19" t="s">
        <v>139</v>
      </c>
      <c r="K51" s="25" t="s">
        <v>39</v>
      </c>
      <c r="L51" s="123" t="s">
        <v>84</v>
      </c>
      <c r="M51" s="124" t="s">
        <v>90</v>
      </c>
      <c r="N51" s="124" t="s">
        <v>47</v>
      </c>
      <c r="O51" s="125">
        <f t="shared" ref="O51:O52" si="40">M51*N51/1000</f>
        <v>0.19</v>
      </c>
      <c r="P51" s="79">
        <f t="shared" ref="P51:P52" si="41">L51*M51*N51/1000000</f>
        <v>8.8349999999999998E-2</v>
      </c>
      <c r="Q51" s="99">
        <f t="shared" ref="Q51:Q52" si="42">+L51+50+35+38+38</f>
        <v>626</v>
      </c>
      <c r="R51" s="124">
        <f>M51+53+47+19</f>
        <v>309</v>
      </c>
      <c r="S51" s="99" t="str">
        <f t="shared" ref="S51:S52" si="43">N51</f>
        <v>1</v>
      </c>
      <c r="T51" s="125">
        <f t="shared" ref="T51:T52" si="44">R51*S51/1000</f>
        <v>0.309</v>
      </c>
      <c r="U51" s="79">
        <f t="shared" ref="U51:U52" si="45">Q51*R51*S51/1000000</f>
        <v>0.19343399999999999</v>
      </c>
      <c r="V51" s="7" t="s">
        <v>14</v>
      </c>
      <c r="W51" s="36">
        <v>3</v>
      </c>
      <c r="X51" s="7" t="s">
        <v>43</v>
      </c>
      <c r="Y51" s="41"/>
      <c r="Z51" s="91" t="s">
        <v>47</v>
      </c>
      <c r="AA51" s="38">
        <f t="shared" ref="AA51:AA52" si="46">U51*2.7*W51</f>
        <v>1.5668154000000003</v>
      </c>
      <c r="AB51" s="22">
        <v>3</v>
      </c>
      <c r="AC51" s="99">
        <v>1</v>
      </c>
    </row>
    <row r="52" spans="1:29" ht="15.75" thickBot="1" x14ac:dyDescent="0.3">
      <c r="A52" s="50">
        <v>50</v>
      </c>
      <c r="B52" s="50" t="s">
        <v>148</v>
      </c>
      <c r="C52" s="51" t="s">
        <v>34</v>
      </c>
      <c r="D52" s="52" t="s">
        <v>91</v>
      </c>
      <c r="E52" s="52" t="str">
        <f t="shared" si="39"/>
        <v xml:space="preserve">Corner Panel 2/2 PG&amp;B-CNR4-2 465x310 (Girth 626 x 433) </v>
      </c>
      <c r="F52" s="51" t="s">
        <v>93</v>
      </c>
      <c r="G52" s="126" t="s">
        <v>94</v>
      </c>
      <c r="H52" s="51" t="s">
        <v>55</v>
      </c>
      <c r="I52" s="51" t="s">
        <v>64</v>
      </c>
      <c r="J52" s="53" t="s">
        <v>140</v>
      </c>
      <c r="K52" s="50" t="s">
        <v>39</v>
      </c>
      <c r="L52" s="127" t="s">
        <v>84</v>
      </c>
      <c r="M52" s="128" t="s">
        <v>92</v>
      </c>
      <c r="N52" s="128" t="s">
        <v>47</v>
      </c>
      <c r="O52" s="129">
        <f t="shared" si="40"/>
        <v>0.31</v>
      </c>
      <c r="P52" s="81">
        <f t="shared" si="41"/>
        <v>0.14415</v>
      </c>
      <c r="Q52" s="130">
        <f t="shared" si="42"/>
        <v>626</v>
      </c>
      <c r="R52" s="128">
        <f>M52+53+50+20</f>
        <v>433</v>
      </c>
      <c r="S52" s="130" t="str">
        <f t="shared" si="43"/>
        <v>1</v>
      </c>
      <c r="T52" s="129">
        <f t="shared" si="44"/>
        <v>0.433</v>
      </c>
      <c r="U52" s="81">
        <f t="shared" si="45"/>
        <v>0.27105800000000002</v>
      </c>
      <c r="V52" s="54" t="s">
        <v>14</v>
      </c>
      <c r="W52" s="55">
        <v>3</v>
      </c>
      <c r="X52" s="54" t="s">
        <v>43</v>
      </c>
      <c r="Y52" s="56"/>
      <c r="Z52" s="87" t="s">
        <v>47</v>
      </c>
      <c r="AA52" s="57">
        <f t="shared" si="46"/>
        <v>2.1955698000000003</v>
      </c>
      <c r="AB52" s="27">
        <v>3</v>
      </c>
      <c r="AC52" s="99">
        <v>1</v>
      </c>
    </row>
    <row r="53" spans="1:29" x14ac:dyDescent="0.25">
      <c r="A53" s="20">
        <v>51</v>
      </c>
      <c r="B53" s="20" t="s">
        <v>148</v>
      </c>
      <c r="C53" s="17" t="s">
        <v>34</v>
      </c>
      <c r="D53" s="18" t="s">
        <v>35</v>
      </c>
      <c r="E53" s="18" t="str">
        <f t="shared" ref="E53:E58" si="47">D53&amp;" "&amp;G53&amp;" "&amp;L53&amp;"x"&amp;M53&amp;" (Girth "&amp;Q53&amp;" x "&amp;R53&amp;") "&amp;""</f>
        <v xml:space="preserve">Panel PG1-73 755x978 (Girth 916 x 1114) </v>
      </c>
      <c r="F53" s="17" t="s">
        <v>95</v>
      </c>
      <c r="G53" s="100" t="s">
        <v>96</v>
      </c>
      <c r="H53" s="17" t="s">
        <v>57</v>
      </c>
      <c r="I53" s="17" t="s">
        <v>54</v>
      </c>
      <c r="J53" s="29" t="s">
        <v>140</v>
      </c>
      <c r="K53" s="20" t="s">
        <v>39</v>
      </c>
      <c r="L53" s="92">
        <v>755</v>
      </c>
      <c r="M53" s="93">
        <v>978</v>
      </c>
      <c r="N53" s="93">
        <v>1</v>
      </c>
      <c r="O53" s="94">
        <f t="shared" ref="O53:O60" si="48">M53*N53/1000</f>
        <v>0.97799999999999998</v>
      </c>
      <c r="P53" s="95">
        <f t="shared" ref="P53:P60" si="49">L53*M53*N53/1000000</f>
        <v>0.73838999999999999</v>
      </c>
      <c r="Q53" s="93">
        <f>+L53+50+35+38+38</f>
        <v>916</v>
      </c>
      <c r="R53" s="93">
        <f t="shared" ref="R53" si="50">M53+47+19+50+20</f>
        <v>1114</v>
      </c>
      <c r="S53" s="93">
        <f t="shared" ref="S53:S58" si="51">N53</f>
        <v>1</v>
      </c>
      <c r="T53" s="94">
        <f t="shared" ref="T53:T60" si="52">R53*S53/1000</f>
        <v>1.1140000000000001</v>
      </c>
      <c r="U53" s="95">
        <f t="shared" ref="U53:U60" si="53">Q53*R53*S53/1000000</f>
        <v>1.020424</v>
      </c>
      <c r="V53" s="21" t="s">
        <v>14</v>
      </c>
      <c r="W53" s="35">
        <v>3</v>
      </c>
      <c r="X53" s="7" t="s">
        <v>43</v>
      </c>
      <c r="Y53" s="40"/>
      <c r="Z53" s="84">
        <v>1</v>
      </c>
      <c r="AA53" s="38">
        <f t="shared" ref="AA53:AA60" si="54">U53*2.7*W53</f>
        <v>8.2654344000000002</v>
      </c>
      <c r="AB53" s="22">
        <v>1</v>
      </c>
      <c r="AC53" s="99">
        <v>1</v>
      </c>
    </row>
    <row r="54" spans="1:29" x14ac:dyDescent="0.25">
      <c r="A54" s="30">
        <v>52</v>
      </c>
      <c r="B54" s="30" t="s">
        <v>148</v>
      </c>
      <c r="C54" s="27" t="s">
        <v>34</v>
      </c>
      <c r="D54" s="28" t="s">
        <v>44</v>
      </c>
      <c r="E54" s="28" t="str">
        <f t="shared" si="47"/>
        <v xml:space="preserve">Stiffener PG1-73 50x978 (Girth 198 x 978) </v>
      </c>
      <c r="F54" s="27" t="s">
        <v>95</v>
      </c>
      <c r="G54" s="101" t="str">
        <f>G53</f>
        <v>PG1-73</v>
      </c>
      <c r="H54" s="27" t="s">
        <v>57</v>
      </c>
      <c r="I54" s="27" t="s">
        <v>54</v>
      </c>
      <c r="J54" s="29" t="s">
        <v>45</v>
      </c>
      <c r="K54" s="30" t="s">
        <v>39</v>
      </c>
      <c r="L54" s="96" t="s">
        <v>46</v>
      </c>
      <c r="M54" s="97">
        <f>M53</f>
        <v>978</v>
      </c>
      <c r="N54" s="97">
        <f>N53</f>
        <v>1</v>
      </c>
      <c r="O54" s="98">
        <f t="shared" si="48"/>
        <v>0.97799999999999998</v>
      </c>
      <c r="P54" s="80">
        <f t="shared" si="49"/>
        <v>4.8899999999999999E-2</v>
      </c>
      <c r="Q54" s="97">
        <f>+L54+44+30+44+30</f>
        <v>198</v>
      </c>
      <c r="R54" s="97">
        <f>M54</f>
        <v>978</v>
      </c>
      <c r="S54" s="97">
        <f t="shared" si="51"/>
        <v>1</v>
      </c>
      <c r="T54" s="98">
        <f t="shared" si="52"/>
        <v>0.97799999999999998</v>
      </c>
      <c r="U54" s="80">
        <f t="shared" si="53"/>
        <v>0.19364400000000001</v>
      </c>
      <c r="V54" s="31" t="s">
        <v>14</v>
      </c>
      <c r="W54" s="37">
        <v>3</v>
      </c>
      <c r="X54" s="31" t="s">
        <v>43</v>
      </c>
      <c r="Y54" s="42"/>
      <c r="Z54" s="85">
        <v>1</v>
      </c>
      <c r="AA54" s="39">
        <f t="shared" si="54"/>
        <v>1.5685164</v>
      </c>
      <c r="AB54" s="22">
        <v>1</v>
      </c>
      <c r="AC54" s="99">
        <v>1</v>
      </c>
    </row>
    <row r="55" spans="1:29" x14ac:dyDescent="0.25">
      <c r="A55" s="43">
        <v>53</v>
      </c>
      <c r="B55" s="43" t="s">
        <v>148</v>
      </c>
      <c r="C55" s="2" t="s">
        <v>34</v>
      </c>
      <c r="D55" s="44" t="s">
        <v>35</v>
      </c>
      <c r="E55" s="44" t="str">
        <f t="shared" si="47"/>
        <v xml:space="preserve">Panel PG1-74 755x566 (Girth 916 x 702) </v>
      </c>
      <c r="F55" s="2" t="s">
        <v>95</v>
      </c>
      <c r="G55" s="106" t="s">
        <v>97</v>
      </c>
      <c r="H55" s="2" t="s">
        <v>57</v>
      </c>
      <c r="I55" s="2" t="s">
        <v>54</v>
      </c>
      <c r="J55" s="29" t="s">
        <v>140</v>
      </c>
      <c r="K55" s="43" t="s">
        <v>39</v>
      </c>
      <c r="L55" s="102">
        <v>755</v>
      </c>
      <c r="M55" s="103">
        <v>566</v>
      </c>
      <c r="N55" s="103">
        <v>1</v>
      </c>
      <c r="O55" s="104">
        <f t="shared" si="48"/>
        <v>0.56599999999999995</v>
      </c>
      <c r="P55" s="105">
        <f t="shared" si="49"/>
        <v>0.42732999999999999</v>
      </c>
      <c r="Q55" s="103">
        <f>+L55+50+35+38+38</f>
        <v>916</v>
      </c>
      <c r="R55" s="103">
        <f t="shared" ref="R55:R57" si="55">M55+47+19+50+20</f>
        <v>702</v>
      </c>
      <c r="S55" s="103">
        <f t="shared" si="51"/>
        <v>1</v>
      </c>
      <c r="T55" s="104">
        <f t="shared" si="52"/>
        <v>0.70199999999999996</v>
      </c>
      <c r="U55" s="105">
        <f t="shared" si="53"/>
        <v>0.64303200000000005</v>
      </c>
      <c r="V55" s="45" t="s">
        <v>14</v>
      </c>
      <c r="W55" s="46">
        <v>3</v>
      </c>
      <c r="X55" s="45" t="s">
        <v>43</v>
      </c>
      <c r="Y55" s="47"/>
      <c r="Z55" s="86">
        <v>1</v>
      </c>
      <c r="AA55" s="48">
        <f t="shared" si="54"/>
        <v>5.2085592000000007</v>
      </c>
      <c r="AB55" s="22">
        <v>1</v>
      </c>
      <c r="AC55" s="99">
        <v>1</v>
      </c>
    </row>
    <row r="56" spans="1:29" x14ac:dyDescent="0.25">
      <c r="A56" s="43">
        <v>54</v>
      </c>
      <c r="B56" s="43" t="s">
        <v>148</v>
      </c>
      <c r="C56" s="2" t="s">
        <v>34</v>
      </c>
      <c r="D56" s="44" t="s">
        <v>35</v>
      </c>
      <c r="E56" s="44" t="str">
        <f t="shared" si="47"/>
        <v xml:space="preserve">Panel PG1-75 2855x566 (Girth 3016 x 702) </v>
      </c>
      <c r="F56" s="2" t="s">
        <v>95</v>
      </c>
      <c r="G56" s="106" t="s">
        <v>98</v>
      </c>
      <c r="H56" s="2" t="s">
        <v>57</v>
      </c>
      <c r="I56" s="2" t="s">
        <v>54</v>
      </c>
      <c r="J56" s="29" t="s">
        <v>140</v>
      </c>
      <c r="K56" s="43" t="s">
        <v>39</v>
      </c>
      <c r="L56" s="102">
        <v>2855</v>
      </c>
      <c r="M56" s="103">
        <v>566</v>
      </c>
      <c r="N56" s="103">
        <v>5</v>
      </c>
      <c r="O56" s="104">
        <f t="shared" si="48"/>
        <v>2.83</v>
      </c>
      <c r="P56" s="105">
        <f t="shared" si="49"/>
        <v>8.0796500000000009</v>
      </c>
      <c r="Q56" s="103">
        <f>+L56+50+35+38+38</f>
        <v>3016</v>
      </c>
      <c r="R56" s="103">
        <f t="shared" si="55"/>
        <v>702</v>
      </c>
      <c r="S56" s="103">
        <f t="shared" si="51"/>
        <v>5</v>
      </c>
      <c r="T56" s="104">
        <f t="shared" si="52"/>
        <v>3.51</v>
      </c>
      <c r="U56" s="105">
        <f t="shared" si="53"/>
        <v>10.58616</v>
      </c>
      <c r="V56" s="45" t="s">
        <v>14</v>
      </c>
      <c r="W56" s="46">
        <v>3</v>
      </c>
      <c r="X56" s="45" t="s">
        <v>43</v>
      </c>
      <c r="Y56" s="47"/>
      <c r="Z56" s="86">
        <v>5</v>
      </c>
      <c r="AA56" s="48">
        <f t="shared" si="54"/>
        <v>85.747895999999997</v>
      </c>
      <c r="AB56" s="22">
        <v>1</v>
      </c>
      <c r="AC56" s="99">
        <v>1</v>
      </c>
    </row>
    <row r="57" spans="1:29" x14ac:dyDescent="0.25">
      <c r="A57" s="20">
        <v>55</v>
      </c>
      <c r="B57" s="20" t="s">
        <v>148</v>
      </c>
      <c r="C57" s="17" t="s">
        <v>34</v>
      </c>
      <c r="D57" s="18" t="s">
        <v>35</v>
      </c>
      <c r="E57" s="18" t="str">
        <f t="shared" si="47"/>
        <v xml:space="preserve">Panel PG1-76 451x978 (Girth 612 x 1114) </v>
      </c>
      <c r="F57" s="17" t="s">
        <v>95</v>
      </c>
      <c r="G57" s="100" t="s">
        <v>99</v>
      </c>
      <c r="H57" s="17" t="s">
        <v>57</v>
      </c>
      <c r="I57" s="17" t="s">
        <v>54</v>
      </c>
      <c r="J57" s="29" t="s">
        <v>140</v>
      </c>
      <c r="K57" s="20" t="s">
        <v>39</v>
      </c>
      <c r="L57" s="92">
        <v>451</v>
      </c>
      <c r="M57" s="93">
        <v>978</v>
      </c>
      <c r="N57" s="93">
        <v>5</v>
      </c>
      <c r="O57" s="94">
        <f t="shared" si="48"/>
        <v>4.8899999999999997</v>
      </c>
      <c r="P57" s="95">
        <f t="shared" si="49"/>
        <v>2.20539</v>
      </c>
      <c r="Q57" s="93">
        <f>+L57+50+35+38+38</f>
        <v>612</v>
      </c>
      <c r="R57" s="93">
        <f t="shared" si="55"/>
        <v>1114</v>
      </c>
      <c r="S57" s="93">
        <f t="shared" si="51"/>
        <v>5</v>
      </c>
      <c r="T57" s="94">
        <f t="shared" si="52"/>
        <v>5.57</v>
      </c>
      <c r="U57" s="95">
        <f t="shared" si="53"/>
        <v>3.4088400000000001</v>
      </c>
      <c r="V57" s="21" t="s">
        <v>14</v>
      </c>
      <c r="W57" s="35">
        <v>3</v>
      </c>
      <c r="X57" s="7" t="s">
        <v>43</v>
      </c>
      <c r="Y57" s="40"/>
      <c r="Z57" s="84">
        <v>5</v>
      </c>
      <c r="AA57" s="38">
        <f t="shared" si="54"/>
        <v>27.611604000000007</v>
      </c>
      <c r="AB57" s="22">
        <v>1</v>
      </c>
      <c r="AC57" s="99">
        <v>1</v>
      </c>
    </row>
    <row r="58" spans="1:29" x14ac:dyDescent="0.25">
      <c r="A58" s="30">
        <v>56</v>
      </c>
      <c r="B58" s="30" t="s">
        <v>148</v>
      </c>
      <c r="C58" s="27" t="s">
        <v>34</v>
      </c>
      <c r="D58" s="28" t="s">
        <v>44</v>
      </c>
      <c r="E58" s="28" t="str">
        <f t="shared" si="47"/>
        <v xml:space="preserve">Stiffener PG1-76 50x978 (Girth 198 x 978) </v>
      </c>
      <c r="F58" s="27" t="s">
        <v>95</v>
      </c>
      <c r="G58" s="101" t="str">
        <f>G57</f>
        <v>PG1-76</v>
      </c>
      <c r="H58" s="27" t="s">
        <v>57</v>
      </c>
      <c r="I58" s="27" t="s">
        <v>54</v>
      </c>
      <c r="J58" s="29" t="s">
        <v>45</v>
      </c>
      <c r="K58" s="30" t="s">
        <v>39</v>
      </c>
      <c r="L58" s="96" t="s">
        <v>46</v>
      </c>
      <c r="M58" s="97">
        <f>M57</f>
        <v>978</v>
      </c>
      <c r="N58" s="97">
        <f>N57</f>
        <v>5</v>
      </c>
      <c r="O58" s="98">
        <f t="shared" si="48"/>
        <v>4.8899999999999997</v>
      </c>
      <c r="P58" s="80">
        <f t="shared" si="49"/>
        <v>0.2445</v>
      </c>
      <c r="Q58" s="97">
        <f>+L58+44+30+44+30</f>
        <v>198</v>
      </c>
      <c r="R58" s="97">
        <f>M58</f>
        <v>978</v>
      </c>
      <c r="S58" s="97">
        <f t="shared" si="51"/>
        <v>5</v>
      </c>
      <c r="T58" s="98">
        <f t="shared" si="52"/>
        <v>4.8899999999999997</v>
      </c>
      <c r="U58" s="80">
        <f t="shared" si="53"/>
        <v>0.96821999999999997</v>
      </c>
      <c r="V58" s="31" t="s">
        <v>14</v>
      </c>
      <c r="W58" s="37">
        <v>3</v>
      </c>
      <c r="X58" s="31" t="s">
        <v>43</v>
      </c>
      <c r="Y58" s="42"/>
      <c r="Z58" s="85">
        <v>5</v>
      </c>
      <c r="AA58" s="39">
        <f t="shared" si="54"/>
        <v>7.8425820000000002</v>
      </c>
      <c r="AB58" s="22">
        <v>1</v>
      </c>
      <c r="AC58" s="99">
        <v>1</v>
      </c>
    </row>
    <row r="59" spans="1:29" x14ac:dyDescent="0.25">
      <c r="A59" s="43">
        <v>57</v>
      </c>
      <c r="B59" s="43" t="s">
        <v>148</v>
      </c>
      <c r="C59" s="2" t="s">
        <v>34</v>
      </c>
      <c r="D59" s="44" t="s">
        <v>35</v>
      </c>
      <c r="E59" s="44" t="str">
        <f t="shared" ref="E59:E61" si="56">D59&amp;" "&amp;G59&amp;" "&amp;L59&amp;"x"&amp;M59&amp;" (Girth "&amp;Q59&amp;" x "&amp;R59&amp;") "&amp;""</f>
        <v xml:space="preserve">Panel PG1-75 2855x566 (Girth 3016 x 702) </v>
      </c>
      <c r="F59" s="2" t="s">
        <v>100</v>
      </c>
      <c r="G59" s="106" t="s">
        <v>98</v>
      </c>
      <c r="H59" s="2" t="s">
        <v>57</v>
      </c>
      <c r="I59" s="2" t="s">
        <v>62</v>
      </c>
      <c r="J59" s="29" t="s">
        <v>140</v>
      </c>
      <c r="K59" s="43" t="s">
        <v>39</v>
      </c>
      <c r="L59" s="102">
        <v>2855</v>
      </c>
      <c r="M59" s="103">
        <v>566</v>
      </c>
      <c r="N59" s="103">
        <v>4</v>
      </c>
      <c r="O59" s="104">
        <f t="shared" si="48"/>
        <v>2.2639999999999998</v>
      </c>
      <c r="P59" s="105">
        <f t="shared" si="49"/>
        <v>6.4637200000000004</v>
      </c>
      <c r="Q59" s="103">
        <f>+L59+50+35+38+38</f>
        <v>3016</v>
      </c>
      <c r="R59" s="103">
        <f t="shared" ref="R59:R60" si="57">M59+47+19+50+20</f>
        <v>702</v>
      </c>
      <c r="S59" s="103">
        <f t="shared" ref="S59:S64" si="58">N59</f>
        <v>4</v>
      </c>
      <c r="T59" s="104">
        <f t="shared" si="52"/>
        <v>2.8079999999999998</v>
      </c>
      <c r="U59" s="105">
        <f t="shared" si="53"/>
        <v>8.468928</v>
      </c>
      <c r="V59" s="45" t="s">
        <v>14</v>
      </c>
      <c r="W59" s="46">
        <v>3</v>
      </c>
      <c r="X59" s="45" t="s">
        <v>43</v>
      </c>
      <c r="Y59" s="47"/>
      <c r="Z59" s="86">
        <v>4</v>
      </c>
      <c r="AA59" s="48">
        <f t="shared" si="54"/>
        <v>68.598316800000006</v>
      </c>
      <c r="AB59" s="22">
        <v>2</v>
      </c>
      <c r="AC59" s="99">
        <v>1</v>
      </c>
    </row>
    <row r="60" spans="1:29" x14ac:dyDescent="0.25">
      <c r="A60" s="20">
        <v>58</v>
      </c>
      <c r="B60" s="20" t="s">
        <v>148</v>
      </c>
      <c r="C60" s="17" t="s">
        <v>34</v>
      </c>
      <c r="D60" s="18" t="s">
        <v>35</v>
      </c>
      <c r="E60" s="18" t="str">
        <f t="shared" si="56"/>
        <v xml:space="preserve">Panel PG1-76 451x978 (Girth 612 x 1114) </v>
      </c>
      <c r="F60" s="17" t="s">
        <v>100</v>
      </c>
      <c r="G60" s="100" t="s">
        <v>99</v>
      </c>
      <c r="H60" s="17" t="s">
        <v>57</v>
      </c>
      <c r="I60" s="17" t="s">
        <v>62</v>
      </c>
      <c r="J60" s="29" t="s">
        <v>140</v>
      </c>
      <c r="K60" s="20" t="s">
        <v>39</v>
      </c>
      <c r="L60" s="92">
        <v>451</v>
      </c>
      <c r="M60" s="93">
        <v>978</v>
      </c>
      <c r="N60" s="93">
        <v>4</v>
      </c>
      <c r="O60" s="94">
        <f t="shared" si="48"/>
        <v>3.9119999999999999</v>
      </c>
      <c r="P60" s="95">
        <f t="shared" si="49"/>
        <v>1.7643120000000001</v>
      </c>
      <c r="Q60" s="93">
        <f>+L60+50+35+38+38</f>
        <v>612</v>
      </c>
      <c r="R60" s="93">
        <f t="shared" si="57"/>
        <v>1114</v>
      </c>
      <c r="S60" s="93">
        <f t="shared" si="58"/>
        <v>4</v>
      </c>
      <c r="T60" s="94">
        <f t="shared" si="52"/>
        <v>4.4560000000000004</v>
      </c>
      <c r="U60" s="95">
        <f t="shared" si="53"/>
        <v>2.7270720000000002</v>
      </c>
      <c r="V60" s="21" t="s">
        <v>14</v>
      </c>
      <c r="W60" s="35">
        <v>3</v>
      </c>
      <c r="X60" s="7" t="s">
        <v>43</v>
      </c>
      <c r="Y60" s="40"/>
      <c r="Z60" s="84">
        <v>4</v>
      </c>
      <c r="AA60" s="38">
        <f t="shared" si="54"/>
        <v>22.089283200000001</v>
      </c>
      <c r="AB60" s="22">
        <v>2</v>
      </c>
      <c r="AC60" s="99">
        <v>1</v>
      </c>
    </row>
    <row r="61" spans="1:29" x14ac:dyDescent="0.25">
      <c r="A61" s="30">
        <v>59</v>
      </c>
      <c r="B61" s="30" t="s">
        <v>148</v>
      </c>
      <c r="C61" s="27" t="s">
        <v>34</v>
      </c>
      <c r="D61" s="28" t="s">
        <v>44</v>
      </c>
      <c r="E61" s="28" t="str">
        <f t="shared" si="56"/>
        <v xml:space="preserve">Stiffener PG1-76 50x978 (Girth 198 x 978) </v>
      </c>
      <c r="F61" s="27" t="s">
        <v>100</v>
      </c>
      <c r="G61" s="101" t="str">
        <f>G60</f>
        <v>PG1-76</v>
      </c>
      <c r="H61" s="27" t="s">
        <v>57</v>
      </c>
      <c r="I61" s="27" t="s">
        <v>62</v>
      </c>
      <c r="J61" s="29" t="s">
        <v>45</v>
      </c>
      <c r="K61" s="30" t="s">
        <v>39</v>
      </c>
      <c r="L61" s="96" t="s">
        <v>46</v>
      </c>
      <c r="M61" s="97">
        <f>M60</f>
        <v>978</v>
      </c>
      <c r="N61" s="97">
        <f>N60</f>
        <v>4</v>
      </c>
      <c r="O61" s="98">
        <f t="shared" ref="O61:O66" si="59">M61*N61/1000</f>
        <v>3.9119999999999999</v>
      </c>
      <c r="P61" s="80">
        <f t="shared" ref="P61:P66" si="60">L61*M61*N61/1000000</f>
        <v>0.1956</v>
      </c>
      <c r="Q61" s="97">
        <f>+L61+44+30+44+30</f>
        <v>198</v>
      </c>
      <c r="R61" s="97">
        <f>M61</f>
        <v>978</v>
      </c>
      <c r="S61" s="97">
        <f t="shared" si="58"/>
        <v>4</v>
      </c>
      <c r="T61" s="98">
        <f t="shared" ref="T61:T66" si="61">R61*S61/1000</f>
        <v>3.9119999999999999</v>
      </c>
      <c r="U61" s="80">
        <f t="shared" ref="U61:U66" si="62">Q61*R61*S61/1000000</f>
        <v>0.77457600000000004</v>
      </c>
      <c r="V61" s="31" t="s">
        <v>14</v>
      </c>
      <c r="W61" s="37">
        <v>3</v>
      </c>
      <c r="X61" s="31" t="s">
        <v>43</v>
      </c>
      <c r="Y61" s="42"/>
      <c r="Z61" s="85">
        <v>4</v>
      </c>
      <c r="AA61" s="39">
        <f t="shared" ref="AA61:AA66" si="63">U61*2.7*W61</f>
        <v>6.2740656000000001</v>
      </c>
      <c r="AB61" s="22">
        <v>2</v>
      </c>
      <c r="AC61" s="99">
        <v>1</v>
      </c>
    </row>
    <row r="62" spans="1:29" x14ac:dyDescent="0.25">
      <c r="A62" s="43">
        <v>60</v>
      </c>
      <c r="B62" s="43" t="s">
        <v>148</v>
      </c>
      <c r="C62" s="2" t="s">
        <v>34</v>
      </c>
      <c r="D62" s="44" t="s">
        <v>35</v>
      </c>
      <c r="E62" s="44" t="str">
        <f t="shared" ref="E62:E66" si="64">D62&amp;" "&amp;G62&amp;" "&amp;L62&amp;"x"&amp;M62&amp;" (Girth "&amp;Q62&amp;" x "&amp;R62&amp;") "&amp;""</f>
        <v xml:space="preserve">Panel PG1-75 2855x566 (Girth 3016 x 702) </v>
      </c>
      <c r="F62" s="2" t="s">
        <v>101</v>
      </c>
      <c r="G62" s="106" t="s">
        <v>98</v>
      </c>
      <c r="H62" s="2" t="s">
        <v>57</v>
      </c>
      <c r="I62" s="2" t="s">
        <v>64</v>
      </c>
      <c r="J62" s="29" t="s">
        <v>140</v>
      </c>
      <c r="K62" s="43" t="s">
        <v>39</v>
      </c>
      <c r="L62" s="102">
        <v>2855</v>
      </c>
      <c r="M62" s="103">
        <v>566</v>
      </c>
      <c r="N62" s="103">
        <v>2</v>
      </c>
      <c r="O62" s="104">
        <f t="shared" si="59"/>
        <v>1.1319999999999999</v>
      </c>
      <c r="P62" s="105">
        <f t="shared" si="60"/>
        <v>3.2318600000000002</v>
      </c>
      <c r="Q62" s="103">
        <f>+L62+50+35+38+38</f>
        <v>3016</v>
      </c>
      <c r="R62" s="103">
        <f>M62+47+19+50+20</f>
        <v>702</v>
      </c>
      <c r="S62" s="103">
        <f t="shared" si="58"/>
        <v>2</v>
      </c>
      <c r="T62" s="104">
        <f t="shared" si="61"/>
        <v>1.4039999999999999</v>
      </c>
      <c r="U62" s="105">
        <f t="shared" si="62"/>
        <v>4.234464</v>
      </c>
      <c r="V62" s="45" t="s">
        <v>14</v>
      </c>
      <c r="W62" s="46">
        <v>3</v>
      </c>
      <c r="X62" s="45" t="s">
        <v>43</v>
      </c>
      <c r="Y62" s="47"/>
      <c r="Z62" s="86">
        <v>2</v>
      </c>
      <c r="AA62" s="48">
        <f t="shared" si="63"/>
        <v>34.299158400000003</v>
      </c>
      <c r="AB62" s="22">
        <v>3</v>
      </c>
      <c r="AC62" s="99">
        <v>1</v>
      </c>
    </row>
    <row r="63" spans="1:29" x14ac:dyDescent="0.25">
      <c r="A63" s="25">
        <v>61</v>
      </c>
      <c r="B63" s="25" t="s">
        <v>148</v>
      </c>
      <c r="C63" s="22" t="s">
        <v>34</v>
      </c>
      <c r="D63" s="23" t="s">
        <v>35</v>
      </c>
      <c r="E63" s="23" t="str">
        <f t="shared" si="64"/>
        <v xml:space="preserve">Panel PG1-76 451x978 (Girth 612 x 1114) </v>
      </c>
      <c r="F63" s="22" t="s">
        <v>101</v>
      </c>
      <c r="G63" s="122" t="s">
        <v>99</v>
      </c>
      <c r="H63" s="22" t="s">
        <v>57</v>
      </c>
      <c r="I63" s="22" t="s">
        <v>64</v>
      </c>
      <c r="J63" s="29" t="s">
        <v>140</v>
      </c>
      <c r="K63" s="25" t="s">
        <v>39</v>
      </c>
      <c r="L63" s="131">
        <v>451</v>
      </c>
      <c r="M63" s="99">
        <v>978</v>
      </c>
      <c r="N63" s="99">
        <v>3</v>
      </c>
      <c r="O63" s="125">
        <f t="shared" si="59"/>
        <v>2.9340000000000002</v>
      </c>
      <c r="P63" s="79">
        <f t="shared" si="60"/>
        <v>1.323234</v>
      </c>
      <c r="Q63" s="99">
        <f>+L63+50+35+38+38</f>
        <v>612</v>
      </c>
      <c r="R63" s="99">
        <f t="shared" ref="R63" si="65">M63+47+19+50+20</f>
        <v>1114</v>
      </c>
      <c r="S63" s="99">
        <f t="shared" si="58"/>
        <v>3</v>
      </c>
      <c r="T63" s="125">
        <f t="shared" si="61"/>
        <v>3.3420000000000001</v>
      </c>
      <c r="U63" s="79">
        <f t="shared" si="62"/>
        <v>2.0453039999999998</v>
      </c>
      <c r="V63" s="7" t="s">
        <v>14</v>
      </c>
      <c r="W63" s="36">
        <v>3</v>
      </c>
      <c r="X63" s="7" t="s">
        <v>43</v>
      </c>
      <c r="Y63" s="41"/>
      <c r="Z63" s="91">
        <v>3</v>
      </c>
      <c r="AA63" s="38">
        <f t="shared" si="63"/>
        <v>16.566962400000001</v>
      </c>
      <c r="AB63" s="22">
        <v>3</v>
      </c>
      <c r="AC63" s="99">
        <v>1</v>
      </c>
    </row>
    <row r="64" spans="1:29" x14ac:dyDescent="0.25">
      <c r="A64" s="30">
        <v>62</v>
      </c>
      <c r="B64" s="30" t="s">
        <v>148</v>
      </c>
      <c r="C64" s="27" t="s">
        <v>34</v>
      </c>
      <c r="D64" s="28" t="s">
        <v>44</v>
      </c>
      <c r="E64" s="28" t="str">
        <f t="shared" si="64"/>
        <v xml:space="preserve">Stiffener PG1-76 50x978 (Girth 198 x 978) </v>
      </c>
      <c r="F64" s="27" t="s">
        <v>101</v>
      </c>
      <c r="G64" s="101" t="str">
        <f>G63</f>
        <v>PG1-76</v>
      </c>
      <c r="H64" s="27" t="s">
        <v>57</v>
      </c>
      <c r="I64" s="27" t="s">
        <v>64</v>
      </c>
      <c r="J64" s="29" t="s">
        <v>45</v>
      </c>
      <c r="K64" s="30" t="s">
        <v>39</v>
      </c>
      <c r="L64" s="96" t="s">
        <v>46</v>
      </c>
      <c r="M64" s="97">
        <f>M63</f>
        <v>978</v>
      </c>
      <c r="N64" s="97">
        <f>N63</f>
        <v>3</v>
      </c>
      <c r="O64" s="98">
        <f t="shared" si="59"/>
        <v>2.9340000000000002</v>
      </c>
      <c r="P64" s="80">
        <f t="shared" si="60"/>
        <v>0.1467</v>
      </c>
      <c r="Q64" s="97">
        <f>+L64+44+30+44+30</f>
        <v>198</v>
      </c>
      <c r="R64" s="97">
        <f>M64</f>
        <v>978</v>
      </c>
      <c r="S64" s="97">
        <f t="shared" si="58"/>
        <v>3</v>
      </c>
      <c r="T64" s="98">
        <f t="shared" si="61"/>
        <v>2.9340000000000002</v>
      </c>
      <c r="U64" s="80">
        <f t="shared" si="62"/>
        <v>0.580932</v>
      </c>
      <c r="V64" s="31" t="s">
        <v>14</v>
      </c>
      <c r="W64" s="37">
        <v>3</v>
      </c>
      <c r="X64" s="31" t="s">
        <v>43</v>
      </c>
      <c r="Y64" s="42"/>
      <c r="Z64" s="85">
        <v>3</v>
      </c>
      <c r="AA64" s="39">
        <f t="shared" si="63"/>
        <v>4.7055492000000001</v>
      </c>
      <c r="AB64" s="22">
        <v>3</v>
      </c>
      <c r="AC64" s="99">
        <v>1</v>
      </c>
    </row>
    <row r="65" spans="1:29" x14ac:dyDescent="0.25">
      <c r="A65" s="25">
        <v>63</v>
      </c>
      <c r="B65" s="25" t="s">
        <v>148</v>
      </c>
      <c r="C65" s="22" t="s">
        <v>34</v>
      </c>
      <c r="D65" s="23" t="s">
        <v>35</v>
      </c>
      <c r="E65" s="23" t="str">
        <f t="shared" si="64"/>
        <v xml:space="preserve">Panel PG1-77 465x978 (Girth 626 x 1114) </v>
      </c>
      <c r="F65" s="22" t="s">
        <v>101</v>
      </c>
      <c r="G65" s="122" t="s">
        <v>102</v>
      </c>
      <c r="H65" s="22" t="s">
        <v>57</v>
      </c>
      <c r="I65" s="22" t="s">
        <v>64</v>
      </c>
      <c r="J65" s="29" t="s">
        <v>140</v>
      </c>
      <c r="K65" s="25" t="s">
        <v>39</v>
      </c>
      <c r="L65" s="131">
        <v>465</v>
      </c>
      <c r="M65" s="99">
        <v>978</v>
      </c>
      <c r="N65" s="99">
        <v>1</v>
      </c>
      <c r="O65" s="125">
        <f t="shared" si="59"/>
        <v>0.97799999999999998</v>
      </c>
      <c r="P65" s="79">
        <f t="shared" si="60"/>
        <v>0.45477000000000001</v>
      </c>
      <c r="Q65" s="99">
        <f>+L65+50+35+38+38</f>
        <v>626</v>
      </c>
      <c r="R65" s="99">
        <f t="shared" ref="R65" si="66">M65+47+19+50+20</f>
        <v>1114</v>
      </c>
      <c r="S65" s="99">
        <f t="shared" ref="S65:S66" si="67">N65</f>
        <v>1</v>
      </c>
      <c r="T65" s="125">
        <f t="shared" si="61"/>
        <v>1.1140000000000001</v>
      </c>
      <c r="U65" s="79">
        <f t="shared" si="62"/>
        <v>0.69736399999999998</v>
      </c>
      <c r="V65" s="7" t="s">
        <v>14</v>
      </c>
      <c r="W65" s="36">
        <v>3</v>
      </c>
      <c r="X65" s="7" t="s">
        <v>43</v>
      </c>
      <c r="Y65" s="41"/>
      <c r="Z65" s="91">
        <v>1</v>
      </c>
      <c r="AA65" s="38">
        <f t="shared" si="63"/>
        <v>5.6486484000000008</v>
      </c>
      <c r="AB65" s="22">
        <v>3</v>
      </c>
      <c r="AC65" s="99">
        <v>1</v>
      </c>
    </row>
    <row r="66" spans="1:29" ht="15.75" thickBot="1" x14ac:dyDescent="0.3">
      <c r="A66" s="30">
        <v>64</v>
      </c>
      <c r="B66" s="30" t="s">
        <v>148</v>
      </c>
      <c r="C66" s="27" t="s">
        <v>34</v>
      </c>
      <c r="D66" s="28" t="s">
        <v>44</v>
      </c>
      <c r="E66" s="28" t="str">
        <f t="shared" si="64"/>
        <v xml:space="preserve">Stiffener PG1-77 50x978 (Girth 198 x 978) </v>
      </c>
      <c r="F66" s="27" t="s">
        <v>101</v>
      </c>
      <c r="G66" s="101" t="str">
        <f>G65</f>
        <v>PG1-77</v>
      </c>
      <c r="H66" s="27" t="s">
        <v>57</v>
      </c>
      <c r="I66" s="27" t="s">
        <v>64</v>
      </c>
      <c r="J66" s="29" t="s">
        <v>45</v>
      </c>
      <c r="K66" s="30" t="s">
        <v>39</v>
      </c>
      <c r="L66" s="96" t="s">
        <v>46</v>
      </c>
      <c r="M66" s="97">
        <f>M65</f>
        <v>978</v>
      </c>
      <c r="N66" s="97">
        <v>1</v>
      </c>
      <c r="O66" s="98">
        <f t="shared" si="59"/>
        <v>0.97799999999999998</v>
      </c>
      <c r="P66" s="80">
        <f t="shared" si="60"/>
        <v>4.8899999999999999E-2</v>
      </c>
      <c r="Q66" s="97">
        <f>+L66+44+30+44+30</f>
        <v>198</v>
      </c>
      <c r="R66" s="97">
        <f>M66</f>
        <v>978</v>
      </c>
      <c r="S66" s="97">
        <f t="shared" si="67"/>
        <v>1</v>
      </c>
      <c r="T66" s="98">
        <f t="shared" si="61"/>
        <v>0.97799999999999998</v>
      </c>
      <c r="U66" s="80">
        <f t="shared" si="62"/>
        <v>0.19364400000000001</v>
      </c>
      <c r="V66" s="31" t="s">
        <v>14</v>
      </c>
      <c r="W66" s="37">
        <v>3</v>
      </c>
      <c r="X66" s="31" t="s">
        <v>43</v>
      </c>
      <c r="Y66" s="42"/>
      <c r="Z66" s="85">
        <v>1</v>
      </c>
      <c r="AA66" s="39">
        <f t="shared" si="63"/>
        <v>1.5685164</v>
      </c>
      <c r="AB66" s="22">
        <v>3</v>
      </c>
      <c r="AC66" s="99">
        <v>1</v>
      </c>
    </row>
    <row r="67" spans="1:29" x14ac:dyDescent="0.25">
      <c r="A67" s="20">
        <v>65</v>
      </c>
      <c r="B67" s="20" t="s">
        <v>148</v>
      </c>
      <c r="C67" s="17" t="s">
        <v>34</v>
      </c>
      <c r="D67" s="18" t="s">
        <v>141</v>
      </c>
      <c r="E67" s="18" t="str">
        <f t="shared" ref="E67:E93" si="68">D67&amp;" "&amp;G67&amp;" "&amp;L67&amp;"x"&amp;M67&amp;" (Girth "&amp;Q67&amp;" x "&amp;R67&amp;") "&amp;""</f>
        <v xml:space="preserve">Pressing (LH Jamb) PS01-A 45x2413 (Girth 596 x 2413) </v>
      </c>
      <c r="F67" s="59" t="s">
        <v>121</v>
      </c>
      <c r="G67" s="136" t="s">
        <v>105</v>
      </c>
      <c r="H67" s="17" t="s">
        <v>38</v>
      </c>
      <c r="I67" s="17" t="s">
        <v>54</v>
      </c>
      <c r="J67" s="19" t="s">
        <v>139</v>
      </c>
      <c r="K67" s="20" t="s">
        <v>39</v>
      </c>
      <c r="L67" s="92">
        <v>45</v>
      </c>
      <c r="M67" s="93">
        <v>2413</v>
      </c>
      <c r="N67" s="93">
        <v>10</v>
      </c>
      <c r="O67" s="94">
        <f t="shared" ref="O67:O77" si="69">M67*N67/1000</f>
        <v>24.13</v>
      </c>
      <c r="P67" s="95">
        <f t="shared" ref="P67:P77" si="70">L67*M67*N67/1000000</f>
        <v>1.08585</v>
      </c>
      <c r="Q67" s="93">
        <f>382+L67+147+22</f>
        <v>596</v>
      </c>
      <c r="R67" s="93">
        <f t="shared" ref="R67:R93" si="71">M67</f>
        <v>2413</v>
      </c>
      <c r="S67" s="93">
        <f t="shared" ref="S67:S93" si="72">N67</f>
        <v>10</v>
      </c>
      <c r="T67" s="94">
        <f t="shared" ref="T67:T77" si="73">R67*S67/1000</f>
        <v>24.13</v>
      </c>
      <c r="U67" s="95">
        <f t="shared" ref="U67:U77" si="74">Q67*R67*S67/1000000</f>
        <v>14.38148</v>
      </c>
      <c r="V67" s="21" t="s">
        <v>14</v>
      </c>
      <c r="W67" s="35">
        <v>3</v>
      </c>
      <c r="X67" s="21" t="s">
        <v>43</v>
      </c>
      <c r="Y67" s="40"/>
      <c r="Z67" s="84">
        <v>45</v>
      </c>
      <c r="AA67" s="49">
        <f t="shared" ref="AA67:AA77" si="75">U67*2.7*W67</f>
        <v>116.48998800000001</v>
      </c>
      <c r="AB67" s="17">
        <v>1</v>
      </c>
      <c r="AC67" s="99">
        <v>1</v>
      </c>
    </row>
    <row r="68" spans="1:29" x14ac:dyDescent="0.25">
      <c r="A68" s="25">
        <v>66</v>
      </c>
      <c r="B68" s="25" t="s">
        <v>148</v>
      </c>
      <c r="C68" s="22" t="s">
        <v>34</v>
      </c>
      <c r="D68" s="23" t="s">
        <v>106</v>
      </c>
      <c r="E68" s="23" t="str">
        <f t="shared" si="68"/>
        <v xml:space="preserve">End Cap PS01-A 45x147 (Girth 45 x 147) </v>
      </c>
      <c r="F68" s="22" t="s">
        <v>121</v>
      </c>
      <c r="G68" s="132" t="s">
        <v>105</v>
      </c>
      <c r="H68" s="22" t="s">
        <v>38</v>
      </c>
      <c r="I68" s="22" t="s">
        <v>54</v>
      </c>
      <c r="J68" s="19" t="s">
        <v>139</v>
      </c>
      <c r="K68" s="25" t="s">
        <v>39</v>
      </c>
      <c r="L68" s="131">
        <v>45</v>
      </c>
      <c r="M68" s="99">
        <v>147</v>
      </c>
      <c r="N68" s="99">
        <f>N67</f>
        <v>10</v>
      </c>
      <c r="O68" s="125">
        <f t="shared" si="69"/>
        <v>1.47</v>
      </c>
      <c r="P68" s="79">
        <f t="shared" si="70"/>
        <v>6.615E-2</v>
      </c>
      <c r="Q68" s="99">
        <f t="shared" ref="Q68" si="76">+L68</f>
        <v>45</v>
      </c>
      <c r="R68" s="99">
        <f t="shared" si="71"/>
        <v>147</v>
      </c>
      <c r="S68" s="99">
        <f t="shared" si="72"/>
        <v>10</v>
      </c>
      <c r="T68" s="125">
        <f t="shared" si="73"/>
        <v>1.47</v>
      </c>
      <c r="U68" s="79">
        <f t="shared" si="74"/>
        <v>6.615E-2</v>
      </c>
      <c r="V68" s="7" t="s">
        <v>14</v>
      </c>
      <c r="W68" s="36">
        <v>3</v>
      </c>
      <c r="X68" s="7" t="s">
        <v>43</v>
      </c>
      <c r="Y68" s="41">
        <f>(147+45+147)/1000*S68</f>
        <v>3.39</v>
      </c>
      <c r="Z68" s="91">
        <v>45</v>
      </c>
      <c r="AA68" s="38">
        <f t="shared" si="75"/>
        <v>0.53581500000000004</v>
      </c>
      <c r="AB68" s="22">
        <v>1</v>
      </c>
      <c r="AC68" s="99">
        <v>1</v>
      </c>
    </row>
    <row r="69" spans="1:29" x14ac:dyDescent="0.25">
      <c r="A69" s="30">
        <v>67</v>
      </c>
      <c r="B69" s="30" t="s">
        <v>148</v>
      </c>
      <c r="C69" s="27" t="s">
        <v>34</v>
      </c>
      <c r="D69" s="28" t="s">
        <v>144</v>
      </c>
      <c r="E69" s="28" t="str">
        <f t="shared" si="68"/>
        <v xml:space="preserve">Angle 25x50 PS01-A 50x50 (Girth 75 x 50) </v>
      </c>
      <c r="F69" s="27" t="s">
        <v>121</v>
      </c>
      <c r="G69" s="137" t="s">
        <v>105</v>
      </c>
      <c r="H69" s="27" t="s">
        <v>38</v>
      </c>
      <c r="I69" s="27" t="s">
        <v>54</v>
      </c>
      <c r="J69" s="29" t="s">
        <v>45</v>
      </c>
      <c r="K69" s="30" t="s">
        <v>107</v>
      </c>
      <c r="L69" s="96">
        <v>50</v>
      </c>
      <c r="M69" s="97">
        <v>50</v>
      </c>
      <c r="N69" s="97">
        <f>N68</f>
        <v>10</v>
      </c>
      <c r="O69" s="98">
        <f t="shared" si="69"/>
        <v>0.5</v>
      </c>
      <c r="P69" s="80">
        <f t="shared" si="70"/>
        <v>2.5000000000000001E-2</v>
      </c>
      <c r="Q69" s="97">
        <f>+L69+25</f>
        <v>75</v>
      </c>
      <c r="R69" s="97">
        <f t="shared" si="71"/>
        <v>50</v>
      </c>
      <c r="S69" s="97">
        <f t="shared" si="72"/>
        <v>10</v>
      </c>
      <c r="T69" s="98">
        <f t="shared" si="73"/>
        <v>0.5</v>
      </c>
      <c r="U69" s="80">
        <f t="shared" si="74"/>
        <v>3.7499999999999999E-2</v>
      </c>
      <c r="V69" s="31" t="s">
        <v>14</v>
      </c>
      <c r="W69" s="37">
        <v>3</v>
      </c>
      <c r="X69" s="31" t="s">
        <v>43</v>
      </c>
      <c r="Y69" s="42"/>
      <c r="Z69" s="85">
        <v>45</v>
      </c>
      <c r="AA69" s="39">
        <f t="shared" si="75"/>
        <v>0.30375000000000002</v>
      </c>
      <c r="AB69" s="22">
        <v>1</v>
      </c>
      <c r="AC69" s="99">
        <v>1</v>
      </c>
    </row>
    <row r="70" spans="1:29" x14ac:dyDescent="0.25">
      <c r="A70" s="25">
        <v>68</v>
      </c>
      <c r="B70" s="25" t="s">
        <v>148</v>
      </c>
      <c r="C70" s="22" t="s">
        <v>34</v>
      </c>
      <c r="D70" s="18" t="s">
        <v>141</v>
      </c>
      <c r="E70" s="18" t="str">
        <f t="shared" si="68"/>
        <v xml:space="preserve">Pressing (LH Jamb) PS01-A 45x2413 (Girth 596 x 2413) </v>
      </c>
      <c r="F70" s="17" t="s">
        <v>123</v>
      </c>
      <c r="G70" s="136" t="s">
        <v>105</v>
      </c>
      <c r="H70" s="17" t="s">
        <v>38</v>
      </c>
      <c r="I70" s="17" t="s">
        <v>62</v>
      </c>
      <c r="J70" s="19" t="s">
        <v>139</v>
      </c>
      <c r="K70" s="20" t="s">
        <v>39</v>
      </c>
      <c r="L70" s="92">
        <v>45</v>
      </c>
      <c r="M70" s="93">
        <v>2413</v>
      </c>
      <c r="N70" s="93">
        <v>8</v>
      </c>
      <c r="O70" s="94">
        <f t="shared" si="69"/>
        <v>19.303999999999998</v>
      </c>
      <c r="P70" s="95">
        <f t="shared" si="70"/>
        <v>0.86868000000000001</v>
      </c>
      <c r="Q70" s="93">
        <f>382+L70+147+22</f>
        <v>596</v>
      </c>
      <c r="R70" s="93">
        <f t="shared" si="71"/>
        <v>2413</v>
      </c>
      <c r="S70" s="93">
        <f t="shared" si="72"/>
        <v>8</v>
      </c>
      <c r="T70" s="94">
        <f t="shared" si="73"/>
        <v>19.303999999999998</v>
      </c>
      <c r="U70" s="95">
        <f t="shared" si="74"/>
        <v>11.505184</v>
      </c>
      <c r="V70" s="21" t="s">
        <v>14</v>
      </c>
      <c r="W70" s="35">
        <v>3</v>
      </c>
      <c r="X70" s="21" t="s">
        <v>43</v>
      </c>
      <c r="Y70" s="40"/>
      <c r="Z70" s="84">
        <v>36</v>
      </c>
      <c r="AA70" s="49">
        <f t="shared" si="75"/>
        <v>93.191990400000009</v>
      </c>
      <c r="AB70" s="22">
        <v>2</v>
      </c>
      <c r="AC70" s="99">
        <v>1</v>
      </c>
    </row>
    <row r="71" spans="1:29" x14ac:dyDescent="0.25">
      <c r="A71" s="25">
        <v>69</v>
      </c>
      <c r="B71" s="25" t="s">
        <v>148</v>
      </c>
      <c r="C71" s="22" t="s">
        <v>34</v>
      </c>
      <c r="D71" s="23" t="s">
        <v>106</v>
      </c>
      <c r="E71" s="23" t="str">
        <f t="shared" si="68"/>
        <v xml:space="preserve">End Cap PS01-A 45x147 (Girth 45 x 147) </v>
      </c>
      <c r="F71" s="22" t="s">
        <v>123</v>
      </c>
      <c r="G71" s="132" t="s">
        <v>105</v>
      </c>
      <c r="H71" s="22" t="s">
        <v>38</v>
      </c>
      <c r="I71" s="22" t="s">
        <v>62</v>
      </c>
      <c r="J71" s="19" t="s">
        <v>139</v>
      </c>
      <c r="K71" s="25" t="s">
        <v>39</v>
      </c>
      <c r="L71" s="131">
        <v>45</v>
      </c>
      <c r="M71" s="99">
        <v>147</v>
      </c>
      <c r="N71" s="99">
        <f>N70</f>
        <v>8</v>
      </c>
      <c r="O71" s="125">
        <f t="shared" si="69"/>
        <v>1.1759999999999999</v>
      </c>
      <c r="P71" s="79">
        <f t="shared" si="70"/>
        <v>5.2920000000000002E-2</v>
      </c>
      <c r="Q71" s="99">
        <f t="shared" ref="Q71" si="77">+L71</f>
        <v>45</v>
      </c>
      <c r="R71" s="99">
        <f t="shared" si="71"/>
        <v>147</v>
      </c>
      <c r="S71" s="99">
        <f t="shared" si="72"/>
        <v>8</v>
      </c>
      <c r="T71" s="125">
        <f t="shared" si="73"/>
        <v>1.1759999999999999</v>
      </c>
      <c r="U71" s="79">
        <f t="shared" si="74"/>
        <v>5.2920000000000002E-2</v>
      </c>
      <c r="V71" s="7" t="s">
        <v>14</v>
      </c>
      <c r="W71" s="36">
        <v>3</v>
      </c>
      <c r="X71" s="7" t="s">
        <v>43</v>
      </c>
      <c r="Y71" s="41">
        <f>(147+45+147)/1000*S71</f>
        <v>2.7120000000000002</v>
      </c>
      <c r="Z71" s="91">
        <v>36</v>
      </c>
      <c r="AA71" s="38">
        <f t="shared" si="75"/>
        <v>0.42865200000000003</v>
      </c>
      <c r="AB71" s="22">
        <v>2</v>
      </c>
      <c r="AC71" s="99">
        <v>1</v>
      </c>
    </row>
    <row r="72" spans="1:29" x14ac:dyDescent="0.25">
      <c r="A72" s="30">
        <v>70</v>
      </c>
      <c r="B72" s="30" t="s">
        <v>148</v>
      </c>
      <c r="C72" s="27" t="s">
        <v>34</v>
      </c>
      <c r="D72" s="28" t="s">
        <v>144</v>
      </c>
      <c r="E72" s="28" t="str">
        <f t="shared" si="68"/>
        <v xml:space="preserve">Angle 25x50 PS01-A 50x50 (Girth 75 x 50) </v>
      </c>
      <c r="F72" s="27" t="s">
        <v>123</v>
      </c>
      <c r="G72" s="137" t="s">
        <v>105</v>
      </c>
      <c r="H72" s="27" t="s">
        <v>38</v>
      </c>
      <c r="I72" s="27" t="s">
        <v>62</v>
      </c>
      <c r="J72" s="29" t="s">
        <v>45</v>
      </c>
      <c r="K72" s="30" t="s">
        <v>107</v>
      </c>
      <c r="L72" s="96">
        <v>50</v>
      </c>
      <c r="M72" s="97">
        <v>50</v>
      </c>
      <c r="N72" s="97">
        <f>N71</f>
        <v>8</v>
      </c>
      <c r="O72" s="98">
        <f t="shared" si="69"/>
        <v>0.4</v>
      </c>
      <c r="P72" s="80">
        <f t="shared" si="70"/>
        <v>0.02</v>
      </c>
      <c r="Q72" s="97">
        <f>+L72+25</f>
        <v>75</v>
      </c>
      <c r="R72" s="97">
        <f t="shared" si="71"/>
        <v>50</v>
      </c>
      <c r="S72" s="97">
        <f t="shared" si="72"/>
        <v>8</v>
      </c>
      <c r="T72" s="98">
        <f t="shared" si="73"/>
        <v>0.4</v>
      </c>
      <c r="U72" s="80">
        <f t="shared" si="74"/>
        <v>0.03</v>
      </c>
      <c r="V72" s="31" t="s">
        <v>14</v>
      </c>
      <c r="W72" s="37">
        <v>3</v>
      </c>
      <c r="X72" s="31" t="s">
        <v>43</v>
      </c>
      <c r="Y72" s="42"/>
      <c r="Z72" s="85">
        <v>36</v>
      </c>
      <c r="AA72" s="39">
        <f t="shared" si="75"/>
        <v>0.24299999999999999</v>
      </c>
      <c r="AB72" s="22">
        <v>2</v>
      </c>
      <c r="AC72" s="99">
        <v>1</v>
      </c>
    </row>
    <row r="73" spans="1:29" x14ac:dyDescent="0.25">
      <c r="A73" s="25">
        <v>71</v>
      </c>
      <c r="B73" s="25" t="s">
        <v>148</v>
      </c>
      <c r="C73" s="22" t="s">
        <v>34</v>
      </c>
      <c r="D73" s="18" t="s">
        <v>141</v>
      </c>
      <c r="E73" s="18" t="str">
        <f t="shared" si="68"/>
        <v xml:space="preserve">Pressing (LH Jamb) PS01-A 45x2413 (Girth 596 x 2413) </v>
      </c>
      <c r="F73" s="17" t="s">
        <v>120</v>
      </c>
      <c r="G73" s="136" t="s">
        <v>105</v>
      </c>
      <c r="H73" s="17" t="s">
        <v>38</v>
      </c>
      <c r="I73" s="17" t="s">
        <v>64</v>
      </c>
      <c r="J73" s="19" t="s">
        <v>139</v>
      </c>
      <c r="K73" s="20" t="s">
        <v>39</v>
      </c>
      <c r="L73" s="92">
        <v>45</v>
      </c>
      <c r="M73" s="93">
        <v>2413</v>
      </c>
      <c r="N73" s="93">
        <v>4</v>
      </c>
      <c r="O73" s="94">
        <f t="shared" si="69"/>
        <v>9.6519999999999992</v>
      </c>
      <c r="P73" s="95">
        <f t="shared" si="70"/>
        <v>0.43434</v>
      </c>
      <c r="Q73" s="93">
        <f>382+L73+147+22</f>
        <v>596</v>
      </c>
      <c r="R73" s="93">
        <f t="shared" si="71"/>
        <v>2413</v>
      </c>
      <c r="S73" s="93">
        <f t="shared" si="72"/>
        <v>4</v>
      </c>
      <c r="T73" s="94">
        <f t="shared" si="73"/>
        <v>9.6519999999999992</v>
      </c>
      <c r="U73" s="95">
        <f t="shared" si="74"/>
        <v>5.7525919999999999</v>
      </c>
      <c r="V73" s="21" t="s">
        <v>14</v>
      </c>
      <c r="W73" s="35">
        <v>3</v>
      </c>
      <c r="X73" s="21" t="s">
        <v>43</v>
      </c>
      <c r="Y73" s="40"/>
      <c r="Z73" s="84">
        <v>36</v>
      </c>
      <c r="AA73" s="49">
        <f t="shared" si="75"/>
        <v>46.595995200000004</v>
      </c>
      <c r="AB73" s="22">
        <v>3</v>
      </c>
      <c r="AC73" s="99">
        <v>1</v>
      </c>
    </row>
    <row r="74" spans="1:29" x14ac:dyDescent="0.25">
      <c r="A74" s="25">
        <v>72</v>
      </c>
      <c r="B74" s="25" t="s">
        <v>148</v>
      </c>
      <c r="C74" s="22" t="s">
        <v>34</v>
      </c>
      <c r="D74" s="23" t="s">
        <v>106</v>
      </c>
      <c r="E74" s="23" t="str">
        <f t="shared" si="68"/>
        <v xml:space="preserve">End Cap PS01-A 45x147 (Girth 45 x 147) </v>
      </c>
      <c r="F74" s="22" t="s">
        <v>120</v>
      </c>
      <c r="G74" s="132" t="s">
        <v>105</v>
      </c>
      <c r="H74" s="22" t="s">
        <v>38</v>
      </c>
      <c r="I74" s="22" t="s">
        <v>64</v>
      </c>
      <c r="J74" s="19" t="s">
        <v>139</v>
      </c>
      <c r="K74" s="25" t="s">
        <v>39</v>
      </c>
      <c r="L74" s="131">
        <v>45</v>
      </c>
      <c r="M74" s="99">
        <v>147</v>
      </c>
      <c r="N74" s="99">
        <f>N73</f>
        <v>4</v>
      </c>
      <c r="O74" s="125">
        <f t="shared" si="69"/>
        <v>0.58799999999999997</v>
      </c>
      <c r="P74" s="79">
        <f t="shared" si="70"/>
        <v>2.6460000000000001E-2</v>
      </c>
      <c r="Q74" s="99">
        <f t="shared" ref="Q74" si="78">+L74</f>
        <v>45</v>
      </c>
      <c r="R74" s="99">
        <f t="shared" si="71"/>
        <v>147</v>
      </c>
      <c r="S74" s="99">
        <f t="shared" si="72"/>
        <v>4</v>
      </c>
      <c r="T74" s="125">
        <f t="shared" si="73"/>
        <v>0.58799999999999997</v>
      </c>
      <c r="U74" s="79">
        <f t="shared" si="74"/>
        <v>2.6460000000000001E-2</v>
      </c>
      <c r="V74" s="7" t="s">
        <v>14</v>
      </c>
      <c r="W74" s="36">
        <v>3</v>
      </c>
      <c r="X74" s="7" t="s">
        <v>43</v>
      </c>
      <c r="Y74" s="41">
        <f>(147+45+147)/1000*S74</f>
        <v>1.3560000000000001</v>
      </c>
      <c r="Z74" s="91">
        <v>36</v>
      </c>
      <c r="AA74" s="38">
        <f t="shared" si="75"/>
        <v>0.21432600000000002</v>
      </c>
      <c r="AB74" s="22">
        <v>3</v>
      </c>
      <c r="AC74" s="99">
        <v>1</v>
      </c>
    </row>
    <row r="75" spans="1:29" ht="15.75" thickBot="1" x14ac:dyDescent="0.3">
      <c r="A75" s="50">
        <v>73</v>
      </c>
      <c r="B75" s="50" t="s">
        <v>148</v>
      </c>
      <c r="C75" s="51" t="s">
        <v>34</v>
      </c>
      <c r="D75" s="28" t="s">
        <v>144</v>
      </c>
      <c r="E75" s="52" t="str">
        <f t="shared" si="68"/>
        <v xml:space="preserve">Angle 25x50 PS01-A 50x50 (Girth 75 x 50) </v>
      </c>
      <c r="F75" s="51" t="s">
        <v>120</v>
      </c>
      <c r="G75" s="133" t="s">
        <v>105</v>
      </c>
      <c r="H75" s="51" t="s">
        <v>38</v>
      </c>
      <c r="I75" s="51" t="s">
        <v>64</v>
      </c>
      <c r="J75" s="53" t="s">
        <v>45</v>
      </c>
      <c r="K75" s="50" t="s">
        <v>107</v>
      </c>
      <c r="L75" s="134">
        <v>50</v>
      </c>
      <c r="M75" s="130">
        <v>50</v>
      </c>
      <c r="N75" s="130">
        <f>N74</f>
        <v>4</v>
      </c>
      <c r="O75" s="129">
        <f t="shared" si="69"/>
        <v>0.2</v>
      </c>
      <c r="P75" s="81">
        <f t="shared" si="70"/>
        <v>0.01</v>
      </c>
      <c r="Q75" s="130">
        <f>+L75+25</f>
        <v>75</v>
      </c>
      <c r="R75" s="130">
        <f t="shared" si="71"/>
        <v>50</v>
      </c>
      <c r="S75" s="130">
        <f t="shared" si="72"/>
        <v>4</v>
      </c>
      <c r="T75" s="129">
        <f t="shared" si="73"/>
        <v>0.2</v>
      </c>
      <c r="U75" s="81">
        <f t="shared" si="74"/>
        <v>1.4999999999999999E-2</v>
      </c>
      <c r="V75" s="54" t="s">
        <v>14</v>
      </c>
      <c r="W75" s="55">
        <v>3</v>
      </c>
      <c r="X75" s="54" t="s">
        <v>43</v>
      </c>
      <c r="Y75" s="56"/>
      <c r="Z75" s="87">
        <v>36</v>
      </c>
      <c r="AA75" s="57">
        <f t="shared" si="75"/>
        <v>0.1215</v>
      </c>
      <c r="AB75" s="27">
        <v>3</v>
      </c>
      <c r="AC75" s="99">
        <v>1</v>
      </c>
    </row>
    <row r="76" spans="1:29" x14ac:dyDescent="0.25">
      <c r="A76" s="25">
        <v>74</v>
      </c>
      <c r="B76" s="25" t="s">
        <v>148</v>
      </c>
      <c r="C76" s="22" t="s">
        <v>34</v>
      </c>
      <c r="D76" s="18" t="s">
        <v>142</v>
      </c>
      <c r="E76" s="18" t="str">
        <f t="shared" si="68"/>
        <v xml:space="preserve">Pressing (RH Jamb) PS02-A 45x2413 (Girth 602 x 2413) </v>
      </c>
      <c r="F76" s="59" t="s">
        <v>147</v>
      </c>
      <c r="G76" s="135" t="s">
        <v>108</v>
      </c>
      <c r="H76" s="17" t="s">
        <v>38</v>
      </c>
      <c r="I76" s="17" t="s">
        <v>54</v>
      </c>
      <c r="J76" s="19" t="s">
        <v>139</v>
      </c>
      <c r="K76" s="20" t="s">
        <v>39</v>
      </c>
      <c r="L76" s="92">
        <v>45</v>
      </c>
      <c r="M76" s="93">
        <v>2413</v>
      </c>
      <c r="N76" s="93">
        <v>10</v>
      </c>
      <c r="O76" s="94">
        <f t="shared" si="69"/>
        <v>24.13</v>
      </c>
      <c r="P76" s="95">
        <f t="shared" si="70"/>
        <v>1.08585</v>
      </c>
      <c r="Q76" s="93">
        <f>382+L76+150+25</f>
        <v>602</v>
      </c>
      <c r="R76" s="93">
        <f t="shared" si="71"/>
        <v>2413</v>
      </c>
      <c r="S76" s="93">
        <f t="shared" si="72"/>
        <v>10</v>
      </c>
      <c r="T76" s="94">
        <f t="shared" si="73"/>
        <v>24.13</v>
      </c>
      <c r="U76" s="95">
        <f t="shared" si="74"/>
        <v>14.526260000000001</v>
      </c>
      <c r="V76" s="21" t="s">
        <v>14</v>
      </c>
      <c r="W76" s="35">
        <v>3</v>
      </c>
      <c r="X76" s="21" t="s">
        <v>43</v>
      </c>
      <c r="Y76" s="40"/>
      <c r="Z76" s="84">
        <v>45</v>
      </c>
      <c r="AA76" s="49">
        <f t="shared" si="75"/>
        <v>117.66270600000001</v>
      </c>
      <c r="AB76" s="17">
        <v>1</v>
      </c>
      <c r="AC76" s="99">
        <v>1</v>
      </c>
    </row>
    <row r="77" spans="1:29" x14ac:dyDescent="0.25">
      <c r="A77" s="25">
        <v>75</v>
      </c>
      <c r="B77" s="25" t="s">
        <v>148</v>
      </c>
      <c r="C77" s="22" t="s">
        <v>34</v>
      </c>
      <c r="D77" s="23" t="s">
        <v>106</v>
      </c>
      <c r="E77" s="23" t="str">
        <f t="shared" si="68"/>
        <v xml:space="preserve">End Cap PS02-A 45x150 (Girth 45 x 150) </v>
      </c>
      <c r="F77" s="22" t="s">
        <v>147</v>
      </c>
      <c r="G77" s="132" t="s">
        <v>108</v>
      </c>
      <c r="H77" s="22" t="s">
        <v>38</v>
      </c>
      <c r="I77" s="22" t="s">
        <v>54</v>
      </c>
      <c r="J77" s="19" t="s">
        <v>139</v>
      </c>
      <c r="K77" s="25" t="s">
        <v>39</v>
      </c>
      <c r="L77" s="131">
        <v>45</v>
      </c>
      <c r="M77" s="99">
        <v>150</v>
      </c>
      <c r="N77" s="99">
        <f>N76</f>
        <v>10</v>
      </c>
      <c r="O77" s="125">
        <f t="shared" si="69"/>
        <v>1.5</v>
      </c>
      <c r="P77" s="79">
        <f t="shared" si="70"/>
        <v>6.7500000000000004E-2</v>
      </c>
      <c r="Q77" s="99">
        <f t="shared" ref="Q77" si="79">+L77</f>
        <v>45</v>
      </c>
      <c r="R77" s="99">
        <f t="shared" si="71"/>
        <v>150</v>
      </c>
      <c r="S77" s="99">
        <f t="shared" si="72"/>
        <v>10</v>
      </c>
      <c r="T77" s="125">
        <f t="shared" si="73"/>
        <v>1.5</v>
      </c>
      <c r="U77" s="79">
        <f t="shared" si="74"/>
        <v>6.7500000000000004E-2</v>
      </c>
      <c r="V77" s="7" t="s">
        <v>14</v>
      </c>
      <c r="W77" s="36">
        <v>3</v>
      </c>
      <c r="X77" s="7" t="s">
        <v>43</v>
      </c>
      <c r="Y77" s="41">
        <f>(150+45+150)/1000*S77</f>
        <v>3.4499999999999997</v>
      </c>
      <c r="Z77" s="91">
        <v>45</v>
      </c>
      <c r="AA77" s="38">
        <f t="shared" si="75"/>
        <v>0.54675000000000007</v>
      </c>
      <c r="AB77" s="22">
        <v>1</v>
      </c>
      <c r="AC77" s="99">
        <v>1</v>
      </c>
    </row>
    <row r="78" spans="1:29" x14ac:dyDescent="0.25">
      <c r="A78" s="30">
        <v>76</v>
      </c>
      <c r="B78" s="30" t="s">
        <v>148</v>
      </c>
      <c r="C78" s="27" t="s">
        <v>34</v>
      </c>
      <c r="D78" s="28" t="s">
        <v>144</v>
      </c>
      <c r="E78" s="28" t="str">
        <f t="shared" si="68"/>
        <v xml:space="preserve">Angle 25x50 PS02-A 50x50 (Girth 75 x 50) </v>
      </c>
      <c r="F78" s="27" t="s">
        <v>147</v>
      </c>
      <c r="G78" s="137" t="s">
        <v>108</v>
      </c>
      <c r="H78" s="27" t="s">
        <v>38</v>
      </c>
      <c r="I78" s="27" t="s">
        <v>54</v>
      </c>
      <c r="J78" s="29" t="s">
        <v>45</v>
      </c>
      <c r="K78" s="30" t="s">
        <v>107</v>
      </c>
      <c r="L78" s="96">
        <v>50</v>
      </c>
      <c r="M78" s="97">
        <v>50</v>
      </c>
      <c r="N78" s="97">
        <f>N77</f>
        <v>10</v>
      </c>
      <c r="O78" s="98">
        <f t="shared" ref="O78:O93" si="80">M78*N78/1000</f>
        <v>0.5</v>
      </c>
      <c r="P78" s="80">
        <f t="shared" ref="P78:P93" si="81">L78*M78*N78/1000000</f>
        <v>2.5000000000000001E-2</v>
      </c>
      <c r="Q78" s="97">
        <f>+L78+25</f>
        <v>75</v>
      </c>
      <c r="R78" s="97">
        <f t="shared" si="71"/>
        <v>50</v>
      </c>
      <c r="S78" s="97">
        <f t="shared" si="72"/>
        <v>10</v>
      </c>
      <c r="T78" s="98">
        <f t="shared" ref="T78:T93" si="82">R78*S78/1000</f>
        <v>0.5</v>
      </c>
      <c r="U78" s="80">
        <f t="shared" ref="U78:U93" si="83">Q78*R78*S78/1000000</f>
        <v>3.7499999999999999E-2</v>
      </c>
      <c r="V78" s="31" t="s">
        <v>14</v>
      </c>
      <c r="W78" s="37">
        <v>3</v>
      </c>
      <c r="X78" s="31" t="s">
        <v>43</v>
      </c>
      <c r="Y78" s="42"/>
      <c r="Z78" s="85">
        <v>45</v>
      </c>
      <c r="AA78" s="39">
        <f t="shared" ref="AA78:AA93" si="84">U78*2.7*W78</f>
        <v>0.30375000000000002</v>
      </c>
      <c r="AB78" s="22">
        <v>1</v>
      </c>
      <c r="AC78" s="99">
        <v>1</v>
      </c>
    </row>
    <row r="79" spans="1:29" x14ac:dyDescent="0.25">
      <c r="A79" s="25">
        <v>77</v>
      </c>
      <c r="B79" s="25" t="s">
        <v>148</v>
      </c>
      <c r="C79" s="22" t="s">
        <v>34</v>
      </c>
      <c r="D79" s="18" t="s">
        <v>142</v>
      </c>
      <c r="E79" s="18" t="str">
        <f t="shared" si="68"/>
        <v xml:space="preserve">Pressing (RH Jamb) PS02-A 45x2413 (Girth 602 x 2413) </v>
      </c>
      <c r="F79" s="22" t="s">
        <v>124</v>
      </c>
      <c r="G79" s="132" t="s">
        <v>108</v>
      </c>
      <c r="H79" s="22" t="s">
        <v>38</v>
      </c>
      <c r="I79" s="17" t="s">
        <v>62</v>
      </c>
      <c r="J79" s="19" t="s">
        <v>139</v>
      </c>
      <c r="K79" s="20" t="s">
        <v>39</v>
      </c>
      <c r="L79" s="92">
        <v>45</v>
      </c>
      <c r="M79" s="93">
        <v>2413</v>
      </c>
      <c r="N79" s="93">
        <v>8</v>
      </c>
      <c r="O79" s="94">
        <f t="shared" si="80"/>
        <v>19.303999999999998</v>
      </c>
      <c r="P79" s="95">
        <f t="shared" si="81"/>
        <v>0.86868000000000001</v>
      </c>
      <c r="Q79" s="93">
        <f>382+L79+150+25</f>
        <v>602</v>
      </c>
      <c r="R79" s="93">
        <f t="shared" si="71"/>
        <v>2413</v>
      </c>
      <c r="S79" s="93">
        <f t="shared" si="72"/>
        <v>8</v>
      </c>
      <c r="T79" s="94">
        <f t="shared" si="82"/>
        <v>19.303999999999998</v>
      </c>
      <c r="U79" s="95">
        <f t="shared" si="83"/>
        <v>11.621008</v>
      </c>
      <c r="V79" s="21" t="s">
        <v>14</v>
      </c>
      <c r="W79" s="35">
        <v>3</v>
      </c>
      <c r="X79" s="21" t="s">
        <v>43</v>
      </c>
      <c r="Y79" s="40"/>
      <c r="Z79" s="84">
        <v>36</v>
      </c>
      <c r="AA79" s="49">
        <f t="shared" si="84"/>
        <v>94.130164800000003</v>
      </c>
      <c r="AB79" s="22">
        <v>2</v>
      </c>
      <c r="AC79" s="99">
        <v>1</v>
      </c>
    </row>
    <row r="80" spans="1:29" x14ac:dyDescent="0.25">
      <c r="A80" s="25">
        <v>78</v>
      </c>
      <c r="B80" s="25" t="s">
        <v>148</v>
      </c>
      <c r="C80" s="22" t="s">
        <v>34</v>
      </c>
      <c r="D80" s="23" t="s">
        <v>106</v>
      </c>
      <c r="E80" s="23" t="str">
        <f t="shared" si="68"/>
        <v xml:space="preserve">End Cap PS02-A 45x150 (Girth 45 x 150) </v>
      </c>
      <c r="F80" s="22" t="s">
        <v>124</v>
      </c>
      <c r="G80" s="132" t="s">
        <v>108</v>
      </c>
      <c r="H80" s="22" t="s">
        <v>38</v>
      </c>
      <c r="I80" s="22" t="s">
        <v>62</v>
      </c>
      <c r="J80" s="19" t="s">
        <v>139</v>
      </c>
      <c r="K80" s="25" t="s">
        <v>39</v>
      </c>
      <c r="L80" s="131">
        <v>45</v>
      </c>
      <c r="M80" s="99">
        <v>150</v>
      </c>
      <c r="N80" s="99">
        <f>N79</f>
        <v>8</v>
      </c>
      <c r="O80" s="125">
        <f t="shared" si="80"/>
        <v>1.2</v>
      </c>
      <c r="P80" s="79">
        <f t="shared" si="81"/>
        <v>5.3999999999999999E-2</v>
      </c>
      <c r="Q80" s="99">
        <f t="shared" ref="Q80" si="85">+L80</f>
        <v>45</v>
      </c>
      <c r="R80" s="99">
        <f t="shared" si="71"/>
        <v>150</v>
      </c>
      <c r="S80" s="99">
        <f t="shared" si="72"/>
        <v>8</v>
      </c>
      <c r="T80" s="125">
        <f t="shared" si="82"/>
        <v>1.2</v>
      </c>
      <c r="U80" s="79">
        <f t="shared" si="83"/>
        <v>5.3999999999999999E-2</v>
      </c>
      <c r="V80" s="7" t="s">
        <v>14</v>
      </c>
      <c r="W80" s="36">
        <v>3</v>
      </c>
      <c r="X80" s="7" t="s">
        <v>43</v>
      </c>
      <c r="Y80" s="41">
        <f>(150+45+150)/1000*S80</f>
        <v>2.76</v>
      </c>
      <c r="Z80" s="91">
        <v>36</v>
      </c>
      <c r="AA80" s="38">
        <f t="shared" si="84"/>
        <v>0.43740000000000001</v>
      </c>
      <c r="AB80" s="22">
        <v>2</v>
      </c>
      <c r="AC80" s="99">
        <v>1</v>
      </c>
    </row>
    <row r="81" spans="1:29" x14ac:dyDescent="0.25">
      <c r="A81" s="30">
        <v>79</v>
      </c>
      <c r="B81" s="30" t="s">
        <v>148</v>
      </c>
      <c r="C81" s="27" t="s">
        <v>34</v>
      </c>
      <c r="D81" s="28" t="s">
        <v>144</v>
      </c>
      <c r="E81" s="28" t="str">
        <f t="shared" si="68"/>
        <v xml:space="preserve">Angle 25x50 PS02-A 50x50 (Girth 75 x 50) </v>
      </c>
      <c r="F81" s="27" t="s">
        <v>124</v>
      </c>
      <c r="G81" s="137" t="s">
        <v>108</v>
      </c>
      <c r="H81" s="27" t="s">
        <v>38</v>
      </c>
      <c r="I81" s="27" t="s">
        <v>62</v>
      </c>
      <c r="J81" s="29" t="s">
        <v>45</v>
      </c>
      <c r="K81" s="30" t="s">
        <v>107</v>
      </c>
      <c r="L81" s="96">
        <v>50</v>
      </c>
      <c r="M81" s="97">
        <v>50</v>
      </c>
      <c r="N81" s="97">
        <f>N80</f>
        <v>8</v>
      </c>
      <c r="O81" s="98">
        <f t="shared" si="80"/>
        <v>0.4</v>
      </c>
      <c r="P81" s="80">
        <f t="shared" si="81"/>
        <v>0.02</v>
      </c>
      <c r="Q81" s="97">
        <f>+L81+25</f>
        <v>75</v>
      </c>
      <c r="R81" s="97">
        <f t="shared" si="71"/>
        <v>50</v>
      </c>
      <c r="S81" s="97">
        <f t="shared" si="72"/>
        <v>8</v>
      </c>
      <c r="T81" s="98">
        <f t="shared" si="82"/>
        <v>0.4</v>
      </c>
      <c r="U81" s="80">
        <f t="shared" si="83"/>
        <v>0.03</v>
      </c>
      <c r="V81" s="31" t="s">
        <v>14</v>
      </c>
      <c r="W81" s="37">
        <v>3</v>
      </c>
      <c r="X81" s="31" t="s">
        <v>43</v>
      </c>
      <c r="Y81" s="42"/>
      <c r="Z81" s="85">
        <v>36</v>
      </c>
      <c r="AA81" s="39">
        <f t="shared" si="84"/>
        <v>0.24299999999999999</v>
      </c>
      <c r="AB81" s="22">
        <v>2</v>
      </c>
      <c r="AC81" s="99">
        <v>1</v>
      </c>
    </row>
    <row r="82" spans="1:29" x14ac:dyDescent="0.25">
      <c r="A82" s="25">
        <v>80</v>
      </c>
      <c r="B82" s="25" t="s">
        <v>148</v>
      </c>
      <c r="C82" s="22" t="s">
        <v>34</v>
      </c>
      <c r="D82" s="18" t="s">
        <v>142</v>
      </c>
      <c r="E82" s="18" t="str">
        <f t="shared" si="68"/>
        <v xml:space="preserve">Pressing (RH Jamb) PS02-A 45x2413 (Girth 602 x 2413) </v>
      </c>
      <c r="F82" s="17" t="s">
        <v>125</v>
      </c>
      <c r="G82" s="132" t="s">
        <v>108</v>
      </c>
      <c r="H82" s="22" t="s">
        <v>38</v>
      </c>
      <c r="I82" s="17" t="s">
        <v>64</v>
      </c>
      <c r="J82" s="19" t="s">
        <v>139</v>
      </c>
      <c r="K82" s="20" t="s">
        <v>39</v>
      </c>
      <c r="L82" s="92">
        <v>45</v>
      </c>
      <c r="M82" s="93">
        <v>2413</v>
      </c>
      <c r="N82" s="93">
        <v>4</v>
      </c>
      <c r="O82" s="94">
        <f t="shared" si="80"/>
        <v>9.6519999999999992</v>
      </c>
      <c r="P82" s="95">
        <f t="shared" si="81"/>
        <v>0.43434</v>
      </c>
      <c r="Q82" s="93">
        <f>382+L82+150+25</f>
        <v>602</v>
      </c>
      <c r="R82" s="93">
        <f t="shared" si="71"/>
        <v>2413</v>
      </c>
      <c r="S82" s="93">
        <f t="shared" si="72"/>
        <v>4</v>
      </c>
      <c r="T82" s="94">
        <f t="shared" si="82"/>
        <v>9.6519999999999992</v>
      </c>
      <c r="U82" s="95">
        <f t="shared" si="83"/>
        <v>5.8105039999999999</v>
      </c>
      <c r="V82" s="21" t="s">
        <v>14</v>
      </c>
      <c r="W82" s="35">
        <v>3</v>
      </c>
      <c r="X82" s="21" t="s">
        <v>43</v>
      </c>
      <c r="Y82" s="40"/>
      <c r="Z82" s="84">
        <v>35</v>
      </c>
      <c r="AA82" s="49">
        <f t="shared" si="84"/>
        <v>47.065082400000001</v>
      </c>
      <c r="AB82" s="22">
        <v>3</v>
      </c>
      <c r="AC82" s="99">
        <v>1</v>
      </c>
    </row>
    <row r="83" spans="1:29" x14ac:dyDescent="0.25">
      <c r="A83" s="25">
        <v>81</v>
      </c>
      <c r="B83" s="25" t="s">
        <v>148</v>
      </c>
      <c r="C83" s="22" t="s">
        <v>34</v>
      </c>
      <c r="D83" s="23" t="s">
        <v>106</v>
      </c>
      <c r="E83" s="23" t="str">
        <f t="shared" si="68"/>
        <v xml:space="preserve">End Cap PS02-A 45x150 (Girth 45 x 150) </v>
      </c>
      <c r="F83" s="22" t="s">
        <v>125</v>
      </c>
      <c r="G83" s="132" t="s">
        <v>108</v>
      </c>
      <c r="H83" s="22" t="s">
        <v>38</v>
      </c>
      <c r="I83" s="22" t="s">
        <v>64</v>
      </c>
      <c r="J83" s="19" t="s">
        <v>139</v>
      </c>
      <c r="K83" s="25" t="s">
        <v>39</v>
      </c>
      <c r="L83" s="131">
        <v>45</v>
      </c>
      <c r="M83" s="99">
        <v>150</v>
      </c>
      <c r="N83" s="99">
        <f>N82</f>
        <v>4</v>
      </c>
      <c r="O83" s="125">
        <f t="shared" si="80"/>
        <v>0.6</v>
      </c>
      <c r="P83" s="79">
        <f t="shared" si="81"/>
        <v>2.7E-2</v>
      </c>
      <c r="Q83" s="99">
        <f t="shared" ref="Q83" si="86">+L83</f>
        <v>45</v>
      </c>
      <c r="R83" s="99">
        <f t="shared" si="71"/>
        <v>150</v>
      </c>
      <c r="S83" s="99">
        <f t="shared" si="72"/>
        <v>4</v>
      </c>
      <c r="T83" s="125">
        <f t="shared" si="82"/>
        <v>0.6</v>
      </c>
      <c r="U83" s="79">
        <f t="shared" si="83"/>
        <v>2.7E-2</v>
      </c>
      <c r="V83" s="7" t="s">
        <v>14</v>
      </c>
      <c r="W83" s="36">
        <v>3</v>
      </c>
      <c r="X83" s="7" t="s">
        <v>43</v>
      </c>
      <c r="Y83" s="41">
        <f>(150+45+150)/1000*S83</f>
        <v>1.38</v>
      </c>
      <c r="Z83" s="91">
        <v>35</v>
      </c>
      <c r="AA83" s="38">
        <f t="shared" si="84"/>
        <v>0.21870000000000001</v>
      </c>
      <c r="AB83" s="22">
        <v>3</v>
      </c>
      <c r="AC83" s="99">
        <v>1</v>
      </c>
    </row>
    <row r="84" spans="1:29" ht="15.75" thickBot="1" x14ac:dyDescent="0.3">
      <c r="A84" s="50">
        <v>82</v>
      </c>
      <c r="B84" s="50" t="s">
        <v>148</v>
      </c>
      <c r="C84" s="51" t="s">
        <v>34</v>
      </c>
      <c r="D84" s="28" t="s">
        <v>144</v>
      </c>
      <c r="E84" s="52" t="str">
        <f t="shared" si="68"/>
        <v xml:space="preserve">Angle 25x50 PS02-A 50x50 (Girth 75 x 50) </v>
      </c>
      <c r="F84" s="51" t="s">
        <v>125</v>
      </c>
      <c r="G84" s="133" t="s">
        <v>108</v>
      </c>
      <c r="H84" s="51" t="s">
        <v>38</v>
      </c>
      <c r="I84" s="51" t="s">
        <v>64</v>
      </c>
      <c r="J84" s="53" t="s">
        <v>45</v>
      </c>
      <c r="K84" s="50" t="s">
        <v>107</v>
      </c>
      <c r="L84" s="134">
        <v>50</v>
      </c>
      <c r="M84" s="130">
        <v>50</v>
      </c>
      <c r="N84" s="130">
        <f>N83</f>
        <v>4</v>
      </c>
      <c r="O84" s="129">
        <f t="shared" si="80"/>
        <v>0.2</v>
      </c>
      <c r="P84" s="81">
        <f t="shared" si="81"/>
        <v>0.01</v>
      </c>
      <c r="Q84" s="130">
        <f>+L84+25</f>
        <v>75</v>
      </c>
      <c r="R84" s="130">
        <f t="shared" si="71"/>
        <v>50</v>
      </c>
      <c r="S84" s="130">
        <f t="shared" si="72"/>
        <v>4</v>
      </c>
      <c r="T84" s="129">
        <f t="shared" si="82"/>
        <v>0.2</v>
      </c>
      <c r="U84" s="81">
        <f t="shared" si="83"/>
        <v>1.4999999999999999E-2</v>
      </c>
      <c r="V84" s="54" t="s">
        <v>14</v>
      </c>
      <c r="W84" s="55">
        <v>3</v>
      </c>
      <c r="X84" s="54" t="s">
        <v>43</v>
      </c>
      <c r="Y84" s="56"/>
      <c r="Z84" s="87">
        <v>35</v>
      </c>
      <c r="AA84" s="57">
        <f t="shared" si="84"/>
        <v>0.1215</v>
      </c>
      <c r="AB84" s="27">
        <v>3</v>
      </c>
      <c r="AC84" s="99">
        <v>1</v>
      </c>
    </row>
    <row r="85" spans="1:29" x14ac:dyDescent="0.25">
      <c r="A85" s="25">
        <v>83</v>
      </c>
      <c r="B85" s="25" t="s">
        <v>148</v>
      </c>
      <c r="C85" s="22" t="s">
        <v>34</v>
      </c>
      <c r="D85" s="23" t="s">
        <v>143</v>
      </c>
      <c r="E85" s="23" t="str">
        <f t="shared" si="68"/>
        <v xml:space="preserve">Pressing (Cill) PS03-A 45x1015 (Girth 563 x 1015) </v>
      </c>
      <c r="F85" s="22" t="s">
        <v>122</v>
      </c>
      <c r="G85" s="132" t="s">
        <v>109</v>
      </c>
      <c r="H85" s="59" t="s">
        <v>38</v>
      </c>
      <c r="I85" s="59" t="s">
        <v>54</v>
      </c>
      <c r="J85" s="19" t="s">
        <v>139</v>
      </c>
      <c r="K85" s="58" t="s">
        <v>39</v>
      </c>
      <c r="L85" s="131">
        <v>45</v>
      </c>
      <c r="M85" s="99">
        <v>1015</v>
      </c>
      <c r="N85" s="99">
        <v>10</v>
      </c>
      <c r="O85" s="125">
        <f t="shared" si="80"/>
        <v>10.15</v>
      </c>
      <c r="P85" s="79">
        <f t="shared" si="81"/>
        <v>0.45674999999999999</v>
      </c>
      <c r="Q85" s="99">
        <f>136+L85+382</f>
        <v>563</v>
      </c>
      <c r="R85" s="99">
        <f t="shared" si="71"/>
        <v>1015</v>
      </c>
      <c r="S85" s="99">
        <f t="shared" si="72"/>
        <v>10</v>
      </c>
      <c r="T85" s="125">
        <f t="shared" si="82"/>
        <v>10.15</v>
      </c>
      <c r="U85" s="79">
        <f t="shared" si="83"/>
        <v>5.7144500000000003</v>
      </c>
      <c r="V85" s="7" t="s">
        <v>14</v>
      </c>
      <c r="W85" s="36">
        <v>3</v>
      </c>
      <c r="X85" s="7" t="s">
        <v>43</v>
      </c>
      <c r="Y85" s="41"/>
      <c r="Z85" s="91">
        <v>45</v>
      </c>
      <c r="AA85" s="38">
        <f t="shared" si="84"/>
        <v>46.287045000000006</v>
      </c>
      <c r="AB85" s="22">
        <v>1</v>
      </c>
      <c r="AC85" s="99">
        <v>1</v>
      </c>
    </row>
    <row r="86" spans="1:29" x14ac:dyDescent="0.25">
      <c r="A86" s="25">
        <v>84</v>
      </c>
      <c r="B86" s="25" t="s">
        <v>148</v>
      </c>
      <c r="C86" s="22" t="s">
        <v>34</v>
      </c>
      <c r="D86" s="23" t="s">
        <v>143</v>
      </c>
      <c r="E86" s="23" t="str">
        <f t="shared" si="68"/>
        <v xml:space="preserve">Pressing (Cill) PS03-A 45x1015 (Girth 563 x 1015) </v>
      </c>
      <c r="F86" s="22" t="s">
        <v>126</v>
      </c>
      <c r="G86" s="132" t="s">
        <v>109</v>
      </c>
      <c r="H86" s="22" t="s">
        <v>38</v>
      </c>
      <c r="I86" s="22" t="s">
        <v>62</v>
      </c>
      <c r="J86" s="19" t="s">
        <v>139</v>
      </c>
      <c r="K86" s="25" t="s">
        <v>39</v>
      </c>
      <c r="L86" s="131">
        <v>45</v>
      </c>
      <c r="M86" s="99">
        <v>1015</v>
      </c>
      <c r="N86" s="99">
        <v>8</v>
      </c>
      <c r="O86" s="125">
        <f t="shared" si="80"/>
        <v>8.1199999999999992</v>
      </c>
      <c r="P86" s="79">
        <f t="shared" si="81"/>
        <v>0.3654</v>
      </c>
      <c r="Q86" s="99">
        <f>136+L86+382</f>
        <v>563</v>
      </c>
      <c r="R86" s="99">
        <f t="shared" si="71"/>
        <v>1015</v>
      </c>
      <c r="S86" s="99">
        <f t="shared" si="72"/>
        <v>8</v>
      </c>
      <c r="T86" s="125">
        <f t="shared" si="82"/>
        <v>8.1199999999999992</v>
      </c>
      <c r="U86" s="79">
        <f t="shared" si="83"/>
        <v>4.5715599999999998</v>
      </c>
      <c r="V86" s="7" t="s">
        <v>14</v>
      </c>
      <c r="W86" s="36">
        <v>3</v>
      </c>
      <c r="X86" s="7" t="s">
        <v>43</v>
      </c>
      <c r="Y86" s="41"/>
      <c r="Z86" s="91">
        <v>36</v>
      </c>
      <c r="AA86" s="38">
        <f t="shared" si="84"/>
        <v>37.029636000000004</v>
      </c>
      <c r="AB86" s="22">
        <v>2</v>
      </c>
      <c r="AC86" s="99">
        <v>1</v>
      </c>
    </row>
    <row r="87" spans="1:29" ht="15.75" thickBot="1" x14ac:dyDescent="0.3">
      <c r="A87" s="50">
        <v>85</v>
      </c>
      <c r="B87" s="50" t="s">
        <v>148</v>
      </c>
      <c r="C87" s="51" t="s">
        <v>34</v>
      </c>
      <c r="D87" s="52" t="s">
        <v>143</v>
      </c>
      <c r="E87" s="52" t="str">
        <f t="shared" si="68"/>
        <v xml:space="preserve">Pressing (Cill) PS03-A 45x1015 (Girth 563 x 1015) </v>
      </c>
      <c r="F87" s="22" t="s">
        <v>127</v>
      </c>
      <c r="G87" s="133" t="s">
        <v>109</v>
      </c>
      <c r="H87" s="51" t="s">
        <v>38</v>
      </c>
      <c r="I87" s="51" t="s">
        <v>64</v>
      </c>
      <c r="J87" s="19" t="s">
        <v>139</v>
      </c>
      <c r="K87" s="50" t="s">
        <v>39</v>
      </c>
      <c r="L87" s="134">
        <v>45</v>
      </c>
      <c r="M87" s="130">
        <v>1015</v>
      </c>
      <c r="N87" s="130">
        <v>4</v>
      </c>
      <c r="O87" s="129">
        <f t="shared" si="80"/>
        <v>4.0599999999999996</v>
      </c>
      <c r="P87" s="81">
        <f t="shared" si="81"/>
        <v>0.1827</v>
      </c>
      <c r="Q87" s="130">
        <f>136+L87+382</f>
        <v>563</v>
      </c>
      <c r="R87" s="130">
        <f t="shared" si="71"/>
        <v>1015</v>
      </c>
      <c r="S87" s="130">
        <f t="shared" si="72"/>
        <v>4</v>
      </c>
      <c r="T87" s="129">
        <f t="shared" si="82"/>
        <v>4.0599999999999996</v>
      </c>
      <c r="U87" s="81">
        <f t="shared" si="83"/>
        <v>2.2857799999999999</v>
      </c>
      <c r="V87" s="54" t="s">
        <v>14</v>
      </c>
      <c r="W87" s="55">
        <v>3</v>
      </c>
      <c r="X87" s="54" t="s">
        <v>43</v>
      </c>
      <c r="Y87" s="56"/>
      <c r="Z87" s="87">
        <v>35</v>
      </c>
      <c r="AA87" s="57">
        <f t="shared" si="84"/>
        <v>18.514818000000002</v>
      </c>
      <c r="AB87" s="27">
        <v>3</v>
      </c>
      <c r="AC87" s="99">
        <v>1</v>
      </c>
    </row>
    <row r="88" spans="1:29" x14ac:dyDescent="0.25">
      <c r="A88" s="58">
        <v>86</v>
      </c>
      <c r="B88" s="58" t="s">
        <v>148</v>
      </c>
      <c r="C88" s="59" t="s">
        <v>34</v>
      </c>
      <c r="D88" s="60" t="s">
        <v>145</v>
      </c>
      <c r="E88" s="60" t="str">
        <f t="shared" si="68"/>
        <v xml:space="preserve">Pressing (Head) PS04-A 45x1105 (Girth 630 x 1105) </v>
      </c>
      <c r="F88" s="59" t="s">
        <v>128</v>
      </c>
      <c r="G88" s="135" t="s">
        <v>110</v>
      </c>
      <c r="H88" s="59" t="s">
        <v>38</v>
      </c>
      <c r="I88" s="59" t="s">
        <v>54</v>
      </c>
      <c r="J88" s="19" t="s">
        <v>139</v>
      </c>
      <c r="K88" s="58" t="s">
        <v>39</v>
      </c>
      <c r="L88" s="118">
        <v>45</v>
      </c>
      <c r="M88" s="119">
        <v>1105</v>
      </c>
      <c r="N88" s="119">
        <v>10</v>
      </c>
      <c r="O88" s="120">
        <f t="shared" si="80"/>
        <v>11.05</v>
      </c>
      <c r="P88" s="121">
        <f t="shared" si="81"/>
        <v>0.49725000000000003</v>
      </c>
      <c r="Q88" s="119">
        <f>382+L88+150+53</f>
        <v>630</v>
      </c>
      <c r="R88" s="119">
        <f t="shared" si="71"/>
        <v>1105</v>
      </c>
      <c r="S88" s="119">
        <f t="shared" si="72"/>
        <v>10</v>
      </c>
      <c r="T88" s="120">
        <f t="shared" si="82"/>
        <v>11.05</v>
      </c>
      <c r="U88" s="121">
        <f t="shared" si="83"/>
        <v>6.9615</v>
      </c>
      <c r="V88" s="61" t="s">
        <v>14</v>
      </c>
      <c r="W88" s="62">
        <v>3</v>
      </c>
      <c r="X88" s="61" t="s">
        <v>43</v>
      </c>
      <c r="Y88" s="63"/>
      <c r="Z88" s="88">
        <v>45</v>
      </c>
      <c r="AA88" s="64">
        <f t="shared" si="84"/>
        <v>56.388150000000003</v>
      </c>
      <c r="AB88" s="22">
        <v>1</v>
      </c>
      <c r="AC88" s="99">
        <v>1</v>
      </c>
    </row>
    <row r="89" spans="1:29" x14ac:dyDescent="0.25">
      <c r="A89" s="25">
        <v>87</v>
      </c>
      <c r="B89" s="25" t="s">
        <v>148</v>
      </c>
      <c r="C89" s="22" t="s">
        <v>34</v>
      </c>
      <c r="D89" s="23" t="s">
        <v>106</v>
      </c>
      <c r="E89" s="23" t="str">
        <f t="shared" si="68"/>
        <v xml:space="preserve">End Cap PS04-A 45x150 (Girth 45 x 150) </v>
      </c>
      <c r="F89" s="22" t="s">
        <v>128</v>
      </c>
      <c r="G89" s="132" t="s">
        <v>110</v>
      </c>
      <c r="H89" s="22" t="s">
        <v>38</v>
      </c>
      <c r="I89" s="22" t="s">
        <v>54</v>
      </c>
      <c r="J89" s="19" t="s">
        <v>139</v>
      </c>
      <c r="K89" s="25" t="s">
        <v>39</v>
      </c>
      <c r="L89" s="131">
        <v>45</v>
      </c>
      <c r="M89" s="99">
        <v>150</v>
      </c>
      <c r="N89" s="99">
        <f>N88*2</f>
        <v>20</v>
      </c>
      <c r="O89" s="125">
        <f t="shared" si="80"/>
        <v>3</v>
      </c>
      <c r="P89" s="79">
        <f t="shared" si="81"/>
        <v>0.13500000000000001</v>
      </c>
      <c r="Q89" s="99">
        <f t="shared" ref="Q89" si="87">+L89</f>
        <v>45</v>
      </c>
      <c r="R89" s="99">
        <f t="shared" si="71"/>
        <v>150</v>
      </c>
      <c r="S89" s="99">
        <f t="shared" si="72"/>
        <v>20</v>
      </c>
      <c r="T89" s="125">
        <f t="shared" si="82"/>
        <v>3</v>
      </c>
      <c r="U89" s="79">
        <f t="shared" si="83"/>
        <v>0.13500000000000001</v>
      </c>
      <c r="V89" s="7" t="s">
        <v>14</v>
      </c>
      <c r="W89" s="36">
        <v>3</v>
      </c>
      <c r="X89" s="7" t="s">
        <v>43</v>
      </c>
      <c r="Y89" s="41">
        <f>(150+45+150)/1000*S89</f>
        <v>6.8999999999999995</v>
      </c>
      <c r="Z89" s="91">
        <v>90</v>
      </c>
      <c r="AA89" s="38">
        <f t="shared" si="84"/>
        <v>1.0935000000000001</v>
      </c>
      <c r="AB89" s="22">
        <v>1</v>
      </c>
      <c r="AC89" s="99">
        <v>1</v>
      </c>
    </row>
    <row r="90" spans="1:29" x14ac:dyDescent="0.25">
      <c r="A90" s="25">
        <v>88</v>
      </c>
      <c r="B90" s="25" t="s">
        <v>148</v>
      </c>
      <c r="C90" s="22" t="s">
        <v>34</v>
      </c>
      <c r="D90" s="23" t="s">
        <v>145</v>
      </c>
      <c r="E90" s="23" t="str">
        <f t="shared" si="68"/>
        <v xml:space="preserve">Pressing (Head) PS04-A 45x1105 (Girth 630 x 1105) </v>
      </c>
      <c r="F90" s="22" t="s">
        <v>129</v>
      </c>
      <c r="G90" s="132" t="s">
        <v>110</v>
      </c>
      <c r="H90" s="22" t="s">
        <v>38</v>
      </c>
      <c r="I90" s="22" t="s">
        <v>62</v>
      </c>
      <c r="J90" s="19" t="s">
        <v>139</v>
      </c>
      <c r="K90" s="25" t="s">
        <v>39</v>
      </c>
      <c r="L90" s="131">
        <v>45</v>
      </c>
      <c r="M90" s="99">
        <v>1105</v>
      </c>
      <c r="N90" s="99">
        <v>8</v>
      </c>
      <c r="O90" s="125">
        <f t="shared" si="80"/>
        <v>8.84</v>
      </c>
      <c r="P90" s="79">
        <f t="shared" si="81"/>
        <v>0.39779999999999999</v>
      </c>
      <c r="Q90" s="99">
        <f>382+L90+150+53</f>
        <v>630</v>
      </c>
      <c r="R90" s="99">
        <f t="shared" si="71"/>
        <v>1105</v>
      </c>
      <c r="S90" s="99">
        <f t="shared" si="72"/>
        <v>8</v>
      </c>
      <c r="T90" s="125">
        <f t="shared" si="82"/>
        <v>8.84</v>
      </c>
      <c r="U90" s="79">
        <f t="shared" si="83"/>
        <v>5.5692000000000004</v>
      </c>
      <c r="V90" s="7" t="s">
        <v>14</v>
      </c>
      <c r="W90" s="36">
        <v>3</v>
      </c>
      <c r="X90" s="7" t="s">
        <v>43</v>
      </c>
      <c r="Y90" s="41"/>
      <c r="Z90" s="91">
        <v>36</v>
      </c>
      <c r="AA90" s="38">
        <f t="shared" si="84"/>
        <v>45.110520000000008</v>
      </c>
      <c r="AB90" s="22">
        <v>2</v>
      </c>
      <c r="AC90" s="99">
        <v>1</v>
      </c>
    </row>
    <row r="91" spans="1:29" x14ac:dyDescent="0.25">
      <c r="A91" s="25">
        <v>89</v>
      </c>
      <c r="B91" s="25" t="s">
        <v>148</v>
      </c>
      <c r="C91" s="22" t="s">
        <v>34</v>
      </c>
      <c r="D91" s="23" t="s">
        <v>106</v>
      </c>
      <c r="E91" s="23" t="str">
        <f t="shared" si="68"/>
        <v xml:space="preserve">End Cap PS04-A 45x150 (Girth 45 x 150) </v>
      </c>
      <c r="F91" s="22" t="s">
        <v>129</v>
      </c>
      <c r="G91" s="132" t="s">
        <v>110</v>
      </c>
      <c r="H91" s="22" t="s">
        <v>38</v>
      </c>
      <c r="I91" s="22" t="s">
        <v>62</v>
      </c>
      <c r="J91" s="19" t="s">
        <v>139</v>
      </c>
      <c r="K91" s="25" t="s">
        <v>39</v>
      </c>
      <c r="L91" s="131">
        <v>45</v>
      </c>
      <c r="M91" s="99">
        <v>150</v>
      </c>
      <c r="N91" s="99">
        <f>N90*2</f>
        <v>16</v>
      </c>
      <c r="O91" s="125">
        <f t="shared" si="80"/>
        <v>2.4</v>
      </c>
      <c r="P91" s="79">
        <f t="shared" si="81"/>
        <v>0.108</v>
      </c>
      <c r="Q91" s="99">
        <f t="shared" ref="Q91" si="88">+L91</f>
        <v>45</v>
      </c>
      <c r="R91" s="99">
        <f t="shared" si="71"/>
        <v>150</v>
      </c>
      <c r="S91" s="99">
        <f t="shared" si="72"/>
        <v>16</v>
      </c>
      <c r="T91" s="125">
        <f t="shared" si="82"/>
        <v>2.4</v>
      </c>
      <c r="U91" s="79">
        <f t="shared" si="83"/>
        <v>0.108</v>
      </c>
      <c r="V91" s="7" t="s">
        <v>14</v>
      </c>
      <c r="W91" s="36">
        <v>3</v>
      </c>
      <c r="X91" s="7" t="s">
        <v>43</v>
      </c>
      <c r="Y91" s="41">
        <f>(150+45+150)/1000*S91</f>
        <v>5.52</v>
      </c>
      <c r="Z91" s="91">
        <v>72</v>
      </c>
      <c r="AA91" s="38">
        <f t="shared" si="84"/>
        <v>0.87480000000000002</v>
      </c>
      <c r="AB91" s="22">
        <v>2</v>
      </c>
      <c r="AC91" s="99">
        <v>1</v>
      </c>
    </row>
    <row r="92" spans="1:29" x14ac:dyDescent="0.25">
      <c r="A92" s="25">
        <v>90</v>
      </c>
      <c r="B92" s="25" t="s">
        <v>148</v>
      </c>
      <c r="C92" s="22" t="s">
        <v>34</v>
      </c>
      <c r="D92" s="23" t="s">
        <v>145</v>
      </c>
      <c r="E92" s="23" t="str">
        <f t="shared" si="68"/>
        <v xml:space="preserve">Pressing (Head) PS04-A 45x1105 (Girth 630 x 1105) </v>
      </c>
      <c r="F92" s="22" t="s">
        <v>130</v>
      </c>
      <c r="G92" s="132" t="s">
        <v>110</v>
      </c>
      <c r="H92" s="22" t="s">
        <v>38</v>
      </c>
      <c r="I92" s="22" t="s">
        <v>62</v>
      </c>
      <c r="J92" s="19" t="s">
        <v>139</v>
      </c>
      <c r="K92" s="25" t="s">
        <v>39</v>
      </c>
      <c r="L92" s="131">
        <v>45</v>
      </c>
      <c r="M92" s="99">
        <v>1105</v>
      </c>
      <c r="N92" s="99">
        <v>4</v>
      </c>
      <c r="O92" s="125">
        <f t="shared" si="80"/>
        <v>4.42</v>
      </c>
      <c r="P92" s="79">
        <f t="shared" si="81"/>
        <v>0.19889999999999999</v>
      </c>
      <c r="Q92" s="99">
        <f>382+L92+150+53</f>
        <v>630</v>
      </c>
      <c r="R92" s="99">
        <f t="shared" si="71"/>
        <v>1105</v>
      </c>
      <c r="S92" s="99">
        <f t="shared" si="72"/>
        <v>4</v>
      </c>
      <c r="T92" s="125">
        <f t="shared" si="82"/>
        <v>4.42</v>
      </c>
      <c r="U92" s="79">
        <f t="shared" si="83"/>
        <v>2.7846000000000002</v>
      </c>
      <c r="V92" s="7" t="s">
        <v>14</v>
      </c>
      <c r="W92" s="36">
        <v>3</v>
      </c>
      <c r="X92" s="7" t="s">
        <v>43</v>
      </c>
      <c r="Y92" s="41"/>
      <c r="Z92" s="91">
        <v>35</v>
      </c>
      <c r="AA92" s="38">
        <f t="shared" si="84"/>
        <v>22.555260000000004</v>
      </c>
      <c r="AB92" s="22">
        <v>3</v>
      </c>
      <c r="AC92" s="99">
        <v>1</v>
      </c>
    </row>
    <row r="93" spans="1:29" ht="15.75" thickBot="1" x14ac:dyDescent="0.3">
      <c r="A93" s="50">
        <v>91</v>
      </c>
      <c r="B93" s="50" t="s">
        <v>148</v>
      </c>
      <c r="C93" s="51" t="s">
        <v>34</v>
      </c>
      <c r="D93" s="52" t="s">
        <v>106</v>
      </c>
      <c r="E93" s="52" t="str">
        <f t="shared" si="68"/>
        <v xml:space="preserve">End Cap PS04-A 45x150 (Girth 45 x 150) </v>
      </c>
      <c r="F93" s="22" t="s">
        <v>130</v>
      </c>
      <c r="G93" s="133" t="s">
        <v>110</v>
      </c>
      <c r="H93" s="51" t="s">
        <v>38</v>
      </c>
      <c r="I93" s="51" t="s">
        <v>62</v>
      </c>
      <c r="J93" s="19" t="s">
        <v>139</v>
      </c>
      <c r="K93" s="50" t="s">
        <v>39</v>
      </c>
      <c r="L93" s="134">
        <v>45</v>
      </c>
      <c r="M93" s="130">
        <v>150</v>
      </c>
      <c r="N93" s="130">
        <f>N92*2</f>
        <v>8</v>
      </c>
      <c r="O93" s="129">
        <f t="shared" si="80"/>
        <v>1.2</v>
      </c>
      <c r="P93" s="81">
        <f t="shared" si="81"/>
        <v>5.3999999999999999E-2</v>
      </c>
      <c r="Q93" s="130">
        <f t="shared" ref="Q93" si="89">+L93</f>
        <v>45</v>
      </c>
      <c r="R93" s="130">
        <f t="shared" si="71"/>
        <v>150</v>
      </c>
      <c r="S93" s="130">
        <f t="shared" si="72"/>
        <v>8</v>
      </c>
      <c r="T93" s="129">
        <f t="shared" si="82"/>
        <v>1.2</v>
      </c>
      <c r="U93" s="81">
        <f t="shared" si="83"/>
        <v>5.3999999999999999E-2</v>
      </c>
      <c r="V93" s="54" t="s">
        <v>14</v>
      </c>
      <c r="W93" s="55">
        <v>3</v>
      </c>
      <c r="X93" s="54" t="s">
        <v>43</v>
      </c>
      <c r="Y93" s="56">
        <f>(150+45+150)/1000*S93</f>
        <v>2.76</v>
      </c>
      <c r="Z93" s="87">
        <v>70</v>
      </c>
      <c r="AA93" s="57">
        <f t="shared" si="84"/>
        <v>0.43740000000000001</v>
      </c>
      <c r="AB93" s="27">
        <v>3</v>
      </c>
      <c r="AC93" s="99">
        <v>1</v>
      </c>
    </row>
    <row r="94" spans="1:29" x14ac:dyDescent="0.25">
      <c r="A94" s="25">
        <v>92</v>
      </c>
      <c r="B94" s="25" t="s">
        <v>148</v>
      </c>
      <c r="C94" s="22" t="s">
        <v>34</v>
      </c>
      <c r="D94" s="23" t="s">
        <v>113</v>
      </c>
      <c r="E94" s="23" t="str">
        <f t="shared" ref="E94:E95" si="90">D94&amp;" "&amp;G94&amp;" "&amp;L94&amp;"x"&amp;M94&amp;" (Girth "&amp;Q94&amp;" x "&amp;R94&amp;") "&amp;""</f>
        <v xml:space="preserve">Angle 25x25 PS13-A-1 25x2368 (Girth 50 x 2368) </v>
      </c>
      <c r="F94" s="22" t="s">
        <v>131</v>
      </c>
      <c r="G94" s="132" t="s">
        <v>111</v>
      </c>
      <c r="H94" s="22" t="s">
        <v>38</v>
      </c>
      <c r="I94" s="22" t="s">
        <v>54</v>
      </c>
      <c r="J94" s="19" t="s">
        <v>139</v>
      </c>
      <c r="K94" s="25" t="s">
        <v>39</v>
      </c>
      <c r="L94" s="131">
        <v>25</v>
      </c>
      <c r="M94" s="99">
        <v>2368</v>
      </c>
      <c r="N94" s="99">
        <v>44</v>
      </c>
      <c r="O94" s="125">
        <f t="shared" ref="O94:O98" si="91">M94*N94/1000</f>
        <v>104.19199999999999</v>
      </c>
      <c r="P94" s="79">
        <f t="shared" ref="P94:P98" si="92">L94*M94*N94/1000000</f>
        <v>2.6048</v>
      </c>
      <c r="Q94" s="99">
        <f>+L94+25</f>
        <v>50</v>
      </c>
      <c r="R94" s="99">
        <f t="shared" ref="R94:S95" si="93">M94</f>
        <v>2368</v>
      </c>
      <c r="S94" s="99">
        <f t="shared" si="93"/>
        <v>44</v>
      </c>
      <c r="T94" s="125">
        <f t="shared" ref="T94:T98" si="94">R94*S94/1000</f>
        <v>104.19199999999999</v>
      </c>
      <c r="U94" s="79">
        <f t="shared" ref="U94:U98" si="95">Q94*R94*S94/1000000</f>
        <v>5.2096</v>
      </c>
      <c r="V94" s="7" t="s">
        <v>14</v>
      </c>
      <c r="W94" s="36">
        <v>1.5</v>
      </c>
      <c r="X94" s="7" t="s">
        <v>43</v>
      </c>
      <c r="Y94" s="41"/>
      <c r="Z94" s="91">
        <v>90</v>
      </c>
      <c r="AA94" s="38">
        <f t="shared" ref="AA94:AA98" si="96">U94*2.7*W94</f>
        <v>21.098880000000001</v>
      </c>
      <c r="AB94" s="22">
        <v>1</v>
      </c>
      <c r="AC94" s="99">
        <v>1</v>
      </c>
    </row>
    <row r="95" spans="1:29" x14ac:dyDescent="0.25">
      <c r="A95" s="25">
        <v>93</v>
      </c>
      <c r="B95" s="25" t="s">
        <v>148</v>
      </c>
      <c r="C95" s="22" t="s">
        <v>34</v>
      </c>
      <c r="D95" s="23" t="s">
        <v>113</v>
      </c>
      <c r="E95" s="23" t="str">
        <f t="shared" si="90"/>
        <v xml:space="preserve">Angle 25x25 PS13-A-2 25x1074 (Girth 50 x 1074) </v>
      </c>
      <c r="F95" s="22" t="s">
        <v>131</v>
      </c>
      <c r="G95" s="132" t="s">
        <v>112</v>
      </c>
      <c r="H95" s="22" t="s">
        <v>38</v>
      </c>
      <c r="I95" s="22" t="s">
        <v>54</v>
      </c>
      <c r="J95" s="19" t="s">
        <v>139</v>
      </c>
      <c r="K95" s="25" t="s">
        <v>39</v>
      </c>
      <c r="L95" s="131">
        <v>25</v>
      </c>
      <c r="M95" s="99">
        <v>1074</v>
      </c>
      <c r="N95" s="99">
        <v>22</v>
      </c>
      <c r="O95" s="125">
        <f t="shared" si="91"/>
        <v>23.628</v>
      </c>
      <c r="P95" s="79">
        <f t="shared" si="92"/>
        <v>0.5907</v>
      </c>
      <c r="Q95" s="99">
        <f t="shared" ref="Q95" si="97">+L95+25</f>
        <v>50</v>
      </c>
      <c r="R95" s="99">
        <f t="shared" si="93"/>
        <v>1074</v>
      </c>
      <c r="S95" s="99">
        <f t="shared" si="93"/>
        <v>22</v>
      </c>
      <c r="T95" s="125">
        <f t="shared" si="94"/>
        <v>23.628</v>
      </c>
      <c r="U95" s="79">
        <f t="shared" si="95"/>
        <v>1.1814</v>
      </c>
      <c r="V95" s="7" t="s">
        <v>14</v>
      </c>
      <c r="W95" s="36">
        <v>1.5</v>
      </c>
      <c r="X95" s="7" t="s">
        <v>43</v>
      </c>
      <c r="Y95" s="41"/>
      <c r="Z95" s="91">
        <v>45</v>
      </c>
      <c r="AA95" s="38">
        <f t="shared" si="96"/>
        <v>4.7846700000000002</v>
      </c>
      <c r="AB95" s="22">
        <v>1</v>
      </c>
      <c r="AC95" s="99">
        <v>1</v>
      </c>
    </row>
    <row r="96" spans="1:29" x14ac:dyDescent="0.25">
      <c r="A96" s="25">
        <v>94</v>
      </c>
      <c r="B96" s="25" t="s">
        <v>148</v>
      </c>
      <c r="C96" s="22" t="s">
        <v>34</v>
      </c>
      <c r="D96" s="23" t="s">
        <v>114</v>
      </c>
      <c r="E96" s="23" t="str">
        <f t="shared" ref="E96" si="98">D96&amp;" "&amp;G96&amp;" "&amp;L96&amp;"x"&amp;M96&amp;" (Girth "&amp;Q96&amp;" x "&amp;R96&amp;") "&amp;""</f>
        <v xml:space="preserve">Angle 30x30 PS14-A-1 30x1013 (Girth 60 x 1013) </v>
      </c>
      <c r="F96" s="22" t="s">
        <v>132</v>
      </c>
      <c r="G96" s="132" t="s">
        <v>115</v>
      </c>
      <c r="H96" s="22" t="s">
        <v>38</v>
      </c>
      <c r="I96" s="22" t="s">
        <v>54</v>
      </c>
      <c r="J96" s="19" t="s">
        <v>139</v>
      </c>
      <c r="K96" s="25" t="s">
        <v>39</v>
      </c>
      <c r="L96" s="131">
        <v>30</v>
      </c>
      <c r="M96" s="99">
        <v>1013</v>
      </c>
      <c r="N96" s="99">
        <v>22</v>
      </c>
      <c r="O96" s="125">
        <f t="shared" si="91"/>
        <v>22.286000000000001</v>
      </c>
      <c r="P96" s="79">
        <f t="shared" si="92"/>
        <v>0.66857999999999995</v>
      </c>
      <c r="Q96" s="99">
        <f>+L96+30</f>
        <v>60</v>
      </c>
      <c r="R96" s="99">
        <f t="shared" ref="R96" si="99">M96</f>
        <v>1013</v>
      </c>
      <c r="S96" s="99">
        <f>N96</f>
        <v>22</v>
      </c>
      <c r="T96" s="125">
        <f t="shared" si="94"/>
        <v>22.286000000000001</v>
      </c>
      <c r="U96" s="79">
        <f t="shared" si="95"/>
        <v>1.3371599999999999</v>
      </c>
      <c r="V96" s="7" t="s">
        <v>14</v>
      </c>
      <c r="W96" s="36">
        <v>2</v>
      </c>
      <c r="X96" s="7" t="s">
        <v>43</v>
      </c>
      <c r="Y96" s="41"/>
      <c r="Z96" s="91">
        <v>45</v>
      </c>
      <c r="AA96" s="38">
        <f t="shared" si="96"/>
        <v>7.2206640000000002</v>
      </c>
      <c r="AB96" s="22">
        <v>1</v>
      </c>
      <c r="AC96" s="99">
        <v>1</v>
      </c>
    </row>
    <row r="97" spans="1:29" x14ac:dyDescent="0.25">
      <c r="A97" s="25">
        <v>95</v>
      </c>
      <c r="B97" s="25" t="s">
        <v>148</v>
      </c>
      <c r="C97" s="22" t="s">
        <v>34</v>
      </c>
      <c r="D97" s="23" t="s">
        <v>113</v>
      </c>
      <c r="E97" s="23" t="s">
        <v>116</v>
      </c>
      <c r="F97" s="22" t="s">
        <v>133</v>
      </c>
      <c r="G97" s="132" t="s">
        <v>119</v>
      </c>
      <c r="H97" s="22" t="s">
        <v>57</v>
      </c>
      <c r="I97" s="22" t="s">
        <v>54</v>
      </c>
      <c r="J97" s="29" t="s">
        <v>140</v>
      </c>
      <c r="K97" s="25" t="s">
        <v>39</v>
      </c>
      <c r="L97" s="131">
        <v>25</v>
      </c>
      <c r="M97" s="99">
        <v>2373</v>
      </c>
      <c r="N97" s="99">
        <v>10</v>
      </c>
      <c r="O97" s="125">
        <f t="shared" si="91"/>
        <v>23.73</v>
      </c>
      <c r="P97" s="79">
        <f t="shared" si="92"/>
        <v>0.59325000000000006</v>
      </c>
      <c r="Q97" s="99">
        <v>50</v>
      </c>
      <c r="R97" s="99">
        <v>2328</v>
      </c>
      <c r="S97" s="99">
        <f t="shared" ref="S97:S101" si="100">N97</f>
        <v>10</v>
      </c>
      <c r="T97" s="125">
        <f t="shared" si="94"/>
        <v>23.28</v>
      </c>
      <c r="U97" s="79">
        <f t="shared" si="95"/>
        <v>1.1639999999999999</v>
      </c>
      <c r="V97" s="7" t="s">
        <v>14</v>
      </c>
      <c r="W97" s="36">
        <v>1.5</v>
      </c>
      <c r="X97" s="7" t="s">
        <v>43</v>
      </c>
      <c r="Y97" s="41"/>
      <c r="Z97" s="91">
        <v>10</v>
      </c>
      <c r="AA97" s="38">
        <f t="shared" si="96"/>
        <v>4.7141999999999999</v>
      </c>
      <c r="AB97" s="22">
        <v>1</v>
      </c>
      <c r="AC97" s="99">
        <v>1</v>
      </c>
    </row>
    <row r="98" spans="1:29" x14ac:dyDescent="0.25">
      <c r="A98" s="25">
        <v>96</v>
      </c>
      <c r="B98" s="25" t="s">
        <v>148</v>
      </c>
      <c r="C98" s="22" t="s">
        <v>34</v>
      </c>
      <c r="D98" s="23" t="s">
        <v>113</v>
      </c>
      <c r="E98" s="23" t="s">
        <v>117</v>
      </c>
      <c r="F98" s="22" t="s">
        <v>133</v>
      </c>
      <c r="G98" s="132" t="s">
        <v>118</v>
      </c>
      <c r="H98" s="22" t="s">
        <v>57</v>
      </c>
      <c r="I98" s="22" t="s">
        <v>54</v>
      </c>
      <c r="J98" s="29" t="s">
        <v>140</v>
      </c>
      <c r="K98" s="25" t="s">
        <v>39</v>
      </c>
      <c r="L98" s="131">
        <v>25</v>
      </c>
      <c r="M98" s="99">
        <v>978</v>
      </c>
      <c r="N98" s="99">
        <v>5</v>
      </c>
      <c r="O98" s="125">
        <f t="shared" si="91"/>
        <v>4.8899999999999997</v>
      </c>
      <c r="P98" s="79">
        <f t="shared" si="92"/>
        <v>0.12225</v>
      </c>
      <c r="Q98" s="99">
        <v>50</v>
      </c>
      <c r="R98" s="99">
        <v>972</v>
      </c>
      <c r="S98" s="99">
        <f t="shared" si="100"/>
        <v>5</v>
      </c>
      <c r="T98" s="125">
        <f t="shared" si="94"/>
        <v>4.8600000000000003</v>
      </c>
      <c r="U98" s="79">
        <f t="shared" si="95"/>
        <v>0.24299999999999999</v>
      </c>
      <c r="V98" s="7" t="s">
        <v>14</v>
      </c>
      <c r="W98" s="36">
        <v>1.5</v>
      </c>
      <c r="X98" s="7" t="s">
        <v>43</v>
      </c>
      <c r="Y98" s="41"/>
      <c r="Z98" s="91">
        <v>5</v>
      </c>
      <c r="AA98" s="38">
        <f t="shared" si="96"/>
        <v>0.98415000000000008</v>
      </c>
      <c r="AB98" s="22">
        <v>1</v>
      </c>
      <c r="AC98" s="99">
        <v>1</v>
      </c>
    </row>
    <row r="99" spans="1:29" x14ac:dyDescent="0.25">
      <c r="A99" s="25">
        <v>97</v>
      </c>
      <c r="B99" s="25" t="s">
        <v>148</v>
      </c>
      <c r="C99" s="22" t="s">
        <v>34</v>
      </c>
      <c r="D99" s="23" t="s">
        <v>113</v>
      </c>
      <c r="E99" s="23" t="s">
        <v>116</v>
      </c>
      <c r="F99" s="22" t="s">
        <v>134</v>
      </c>
      <c r="G99" s="132" t="s">
        <v>119</v>
      </c>
      <c r="H99" s="22" t="s">
        <v>57</v>
      </c>
      <c r="I99" s="22" t="s">
        <v>62</v>
      </c>
      <c r="J99" s="29" t="s">
        <v>140</v>
      </c>
      <c r="K99" s="25" t="s">
        <v>39</v>
      </c>
      <c r="L99" s="131">
        <v>25</v>
      </c>
      <c r="M99" s="99">
        <v>2373</v>
      </c>
      <c r="N99" s="99">
        <v>8</v>
      </c>
      <c r="O99" s="125">
        <f t="shared" ref="O99:O105" si="101">M99*N99/1000</f>
        <v>18.984000000000002</v>
      </c>
      <c r="P99" s="79">
        <f t="shared" ref="P99:P104" si="102">L99*M99*N99/1000000</f>
        <v>0.47460000000000002</v>
      </c>
      <c r="Q99" s="99">
        <v>50</v>
      </c>
      <c r="R99" s="99">
        <v>2328</v>
      </c>
      <c r="S99" s="99">
        <f t="shared" si="100"/>
        <v>8</v>
      </c>
      <c r="T99" s="125">
        <f t="shared" ref="T99:T105" si="103">R99*S99/1000</f>
        <v>18.623999999999999</v>
      </c>
      <c r="U99" s="79">
        <f t="shared" ref="U99:U105" si="104">Q99*R99*S99/1000000</f>
        <v>0.93120000000000003</v>
      </c>
      <c r="V99" s="7" t="s">
        <v>14</v>
      </c>
      <c r="W99" s="36">
        <v>1.5</v>
      </c>
      <c r="X99" s="7" t="s">
        <v>43</v>
      </c>
      <c r="Y99" s="41"/>
      <c r="Z99" s="91">
        <v>8</v>
      </c>
      <c r="AA99" s="38">
        <f t="shared" ref="AA99:AA105" si="105">U99*2.7*W99</f>
        <v>3.77136</v>
      </c>
      <c r="AB99" s="22">
        <v>2</v>
      </c>
      <c r="AC99" s="99">
        <v>1</v>
      </c>
    </row>
    <row r="100" spans="1:29" x14ac:dyDescent="0.25">
      <c r="A100" s="25">
        <v>98</v>
      </c>
      <c r="B100" s="25" t="s">
        <v>148</v>
      </c>
      <c r="C100" s="22" t="s">
        <v>34</v>
      </c>
      <c r="D100" s="23" t="s">
        <v>113</v>
      </c>
      <c r="E100" s="23" t="s">
        <v>117</v>
      </c>
      <c r="F100" s="22" t="s">
        <v>134</v>
      </c>
      <c r="G100" s="132" t="s">
        <v>118</v>
      </c>
      <c r="H100" s="22" t="s">
        <v>57</v>
      </c>
      <c r="I100" s="22" t="s">
        <v>62</v>
      </c>
      <c r="J100" s="29" t="s">
        <v>140</v>
      </c>
      <c r="K100" s="25" t="s">
        <v>39</v>
      </c>
      <c r="L100" s="131">
        <v>25</v>
      </c>
      <c r="M100" s="99">
        <v>978</v>
      </c>
      <c r="N100" s="99">
        <v>4</v>
      </c>
      <c r="O100" s="125">
        <f t="shared" si="101"/>
        <v>3.9119999999999999</v>
      </c>
      <c r="P100" s="79">
        <f t="shared" si="102"/>
        <v>9.7799999999999998E-2</v>
      </c>
      <c r="Q100" s="99">
        <v>50</v>
      </c>
      <c r="R100" s="99">
        <v>972</v>
      </c>
      <c r="S100" s="99">
        <f t="shared" si="100"/>
        <v>4</v>
      </c>
      <c r="T100" s="125">
        <f t="shared" si="103"/>
        <v>3.8879999999999999</v>
      </c>
      <c r="U100" s="79">
        <f t="shared" si="104"/>
        <v>0.19439999999999999</v>
      </c>
      <c r="V100" s="7" t="s">
        <v>14</v>
      </c>
      <c r="W100" s="36">
        <v>1.5</v>
      </c>
      <c r="X100" s="7" t="s">
        <v>43</v>
      </c>
      <c r="Y100" s="41"/>
      <c r="Z100" s="91">
        <v>4</v>
      </c>
      <c r="AA100" s="38">
        <f t="shared" si="105"/>
        <v>0.78732000000000002</v>
      </c>
      <c r="AB100" s="22">
        <v>2</v>
      </c>
      <c r="AC100" s="99">
        <v>1</v>
      </c>
    </row>
    <row r="101" spans="1:29" x14ac:dyDescent="0.25">
      <c r="A101" s="25">
        <v>99</v>
      </c>
      <c r="B101" s="25" t="s">
        <v>148</v>
      </c>
      <c r="C101" s="22" t="s">
        <v>34</v>
      </c>
      <c r="D101" s="23" t="s">
        <v>113</v>
      </c>
      <c r="E101" s="23" t="s">
        <v>116</v>
      </c>
      <c r="F101" s="22" t="s">
        <v>135</v>
      </c>
      <c r="G101" s="132" t="s">
        <v>119</v>
      </c>
      <c r="H101" s="22" t="s">
        <v>57</v>
      </c>
      <c r="I101" s="22" t="s">
        <v>64</v>
      </c>
      <c r="J101" s="29" t="s">
        <v>140</v>
      </c>
      <c r="K101" s="25" t="s">
        <v>39</v>
      </c>
      <c r="L101" s="131">
        <v>25</v>
      </c>
      <c r="M101" s="99">
        <v>2373</v>
      </c>
      <c r="N101" s="99">
        <v>6</v>
      </c>
      <c r="O101" s="125">
        <f t="shared" si="101"/>
        <v>14.238</v>
      </c>
      <c r="P101" s="79">
        <f t="shared" si="102"/>
        <v>0.35594999999999999</v>
      </c>
      <c r="Q101" s="99">
        <v>50</v>
      </c>
      <c r="R101" s="99">
        <v>2328</v>
      </c>
      <c r="S101" s="99">
        <f t="shared" si="100"/>
        <v>6</v>
      </c>
      <c r="T101" s="125">
        <f t="shared" si="103"/>
        <v>13.968</v>
      </c>
      <c r="U101" s="79">
        <f t="shared" si="104"/>
        <v>0.69840000000000002</v>
      </c>
      <c r="V101" s="7" t="s">
        <v>14</v>
      </c>
      <c r="W101" s="36">
        <v>1.5</v>
      </c>
      <c r="X101" s="7" t="s">
        <v>43</v>
      </c>
      <c r="Y101" s="41"/>
      <c r="Z101" s="91">
        <v>6</v>
      </c>
      <c r="AA101" s="38">
        <f t="shared" si="105"/>
        <v>2.8285200000000001</v>
      </c>
      <c r="AB101" s="22">
        <v>3</v>
      </c>
      <c r="AC101" s="99">
        <v>1</v>
      </c>
    </row>
    <row r="102" spans="1:29" x14ac:dyDescent="0.25">
      <c r="A102" s="25">
        <v>100</v>
      </c>
      <c r="B102" s="25" t="s">
        <v>148</v>
      </c>
      <c r="C102" s="22" t="s">
        <v>34</v>
      </c>
      <c r="D102" s="23" t="s">
        <v>113</v>
      </c>
      <c r="E102" s="23" t="s">
        <v>117</v>
      </c>
      <c r="F102" s="22" t="s">
        <v>135</v>
      </c>
      <c r="G102" s="132" t="s">
        <v>118</v>
      </c>
      <c r="H102" s="22" t="s">
        <v>57</v>
      </c>
      <c r="I102" s="22" t="s">
        <v>64</v>
      </c>
      <c r="J102" s="29" t="s">
        <v>140</v>
      </c>
      <c r="K102" s="25" t="s">
        <v>39</v>
      </c>
      <c r="L102" s="131">
        <v>25</v>
      </c>
      <c r="M102" s="99">
        <v>978</v>
      </c>
      <c r="N102" s="99">
        <v>3</v>
      </c>
      <c r="O102" s="125">
        <f t="shared" si="101"/>
        <v>2.9340000000000002</v>
      </c>
      <c r="P102" s="79">
        <f t="shared" si="102"/>
        <v>7.3349999999999999E-2</v>
      </c>
      <c r="Q102" s="99">
        <v>50</v>
      </c>
      <c r="R102" s="99">
        <v>972</v>
      </c>
      <c r="S102" s="99">
        <f t="shared" ref="S102" si="106">N102</f>
        <v>3</v>
      </c>
      <c r="T102" s="125">
        <f t="shared" si="103"/>
        <v>2.9159999999999999</v>
      </c>
      <c r="U102" s="79">
        <f t="shared" si="104"/>
        <v>0.14580000000000001</v>
      </c>
      <c r="V102" s="7" t="s">
        <v>14</v>
      </c>
      <c r="W102" s="36">
        <v>1.5</v>
      </c>
      <c r="X102" s="7" t="s">
        <v>43</v>
      </c>
      <c r="Y102" s="41"/>
      <c r="Z102" s="91">
        <v>3</v>
      </c>
      <c r="AA102" s="38">
        <f t="shared" si="105"/>
        <v>0.59049000000000007</v>
      </c>
      <c r="AB102" s="22">
        <v>3</v>
      </c>
      <c r="AC102" s="99">
        <v>1</v>
      </c>
    </row>
    <row r="103" spans="1:29" x14ac:dyDescent="0.25">
      <c r="A103" s="25">
        <v>101</v>
      </c>
      <c r="B103" s="25" t="s">
        <v>148</v>
      </c>
      <c r="C103" s="22" t="s">
        <v>34</v>
      </c>
      <c r="D103" s="23" t="s">
        <v>114</v>
      </c>
      <c r="E103" s="23" t="str">
        <f t="shared" ref="E103:E105" si="107">D103&amp;" "&amp;G103&amp;" "&amp;L103&amp;"x"&amp;M103&amp;" (Girth "&amp;Q103&amp;" x "&amp;R103&amp;") "&amp;""</f>
        <v xml:space="preserve">Angle 30x30 PS15-I.1-2 30x954 (Girth 60 x 954) </v>
      </c>
      <c r="F103" s="22" t="s">
        <v>136</v>
      </c>
      <c r="G103" s="132" t="s">
        <v>118</v>
      </c>
      <c r="H103" s="22" t="s">
        <v>57</v>
      </c>
      <c r="I103" s="22" t="s">
        <v>54</v>
      </c>
      <c r="J103" s="29" t="s">
        <v>140</v>
      </c>
      <c r="K103" s="25" t="s">
        <v>39</v>
      </c>
      <c r="L103" s="131">
        <v>30</v>
      </c>
      <c r="M103" s="99">
        <v>954</v>
      </c>
      <c r="N103" s="99">
        <v>5</v>
      </c>
      <c r="O103" s="125">
        <f t="shared" si="101"/>
        <v>4.7699999999999996</v>
      </c>
      <c r="P103" s="79">
        <f t="shared" si="102"/>
        <v>0.1431</v>
      </c>
      <c r="Q103" s="99">
        <f t="shared" ref="Q103" si="108">+L103+30</f>
        <v>60</v>
      </c>
      <c r="R103" s="99">
        <f t="shared" ref="R103:S105" si="109">M103</f>
        <v>954</v>
      </c>
      <c r="S103" s="99">
        <f t="shared" si="109"/>
        <v>5</v>
      </c>
      <c r="T103" s="125">
        <f t="shared" si="103"/>
        <v>4.7699999999999996</v>
      </c>
      <c r="U103" s="79">
        <f t="shared" si="104"/>
        <v>0.28620000000000001</v>
      </c>
      <c r="V103" s="7" t="s">
        <v>14</v>
      </c>
      <c r="W103" s="36">
        <v>3</v>
      </c>
      <c r="X103" s="7" t="s">
        <v>43</v>
      </c>
      <c r="Y103" s="41"/>
      <c r="Z103" s="91">
        <v>5</v>
      </c>
      <c r="AA103" s="38">
        <f t="shared" si="105"/>
        <v>2.3182200000000002</v>
      </c>
      <c r="AB103" s="22">
        <v>1</v>
      </c>
      <c r="AC103" s="99">
        <v>1</v>
      </c>
    </row>
    <row r="104" spans="1:29" x14ac:dyDescent="0.25">
      <c r="A104" s="25">
        <v>102</v>
      </c>
      <c r="B104" s="25" t="s">
        <v>148</v>
      </c>
      <c r="C104" s="22" t="s">
        <v>34</v>
      </c>
      <c r="D104" s="23" t="s">
        <v>114</v>
      </c>
      <c r="E104" s="23" t="str">
        <f t="shared" si="107"/>
        <v xml:space="preserve">Angle 30x30 PS15-I.1-2 30x954 (Girth 60 x 954) </v>
      </c>
      <c r="F104" s="22" t="s">
        <v>137</v>
      </c>
      <c r="G104" s="132" t="s">
        <v>118</v>
      </c>
      <c r="H104" s="22" t="s">
        <v>57</v>
      </c>
      <c r="I104" s="22" t="s">
        <v>62</v>
      </c>
      <c r="J104" s="29" t="s">
        <v>140</v>
      </c>
      <c r="K104" s="25" t="s">
        <v>39</v>
      </c>
      <c r="L104" s="131">
        <v>30</v>
      </c>
      <c r="M104" s="99">
        <v>954</v>
      </c>
      <c r="N104" s="99">
        <v>4</v>
      </c>
      <c r="O104" s="125">
        <f t="shared" si="101"/>
        <v>3.8159999999999998</v>
      </c>
      <c r="P104" s="79">
        <f t="shared" si="102"/>
        <v>0.11448</v>
      </c>
      <c r="Q104" s="99">
        <f t="shared" ref="Q104" si="110">+L104+30</f>
        <v>60</v>
      </c>
      <c r="R104" s="99">
        <f t="shared" si="109"/>
        <v>954</v>
      </c>
      <c r="S104" s="99">
        <f t="shared" si="109"/>
        <v>4</v>
      </c>
      <c r="T104" s="125">
        <f t="shared" si="103"/>
        <v>3.8159999999999998</v>
      </c>
      <c r="U104" s="79">
        <f t="shared" si="104"/>
        <v>0.22896</v>
      </c>
      <c r="V104" s="7" t="s">
        <v>14</v>
      </c>
      <c r="W104" s="36">
        <v>3</v>
      </c>
      <c r="X104" s="7" t="s">
        <v>43</v>
      </c>
      <c r="Y104" s="41"/>
      <c r="Z104" s="91">
        <v>4</v>
      </c>
      <c r="AA104" s="38">
        <f t="shared" si="105"/>
        <v>1.8545760000000002</v>
      </c>
      <c r="AB104" s="22">
        <v>2</v>
      </c>
      <c r="AC104" s="99">
        <v>1</v>
      </c>
    </row>
    <row r="105" spans="1:29" x14ac:dyDescent="0.25">
      <c r="A105" s="30">
        <v>103</v>
      </c>
      <c r="B105" s="30" t="s">
        <v>148</v>
      </c>
      <c r="C105" s="27" t="s">
        <v>34</v>
      </c>
      <c r="D105" s="28" t="s">
        <v>114</v>
      </c>
      <c r="E105" s="28" t="str">
        <f t="shared" si="107"/>
        <v xml:space="preserve">Angle 30x30 PS15-I.1-2 30x954 (Girth 60 x 954) </v>
      </c>
      <c r="F105" s="27" t="s">
        <v>138</v>
      </c>
      <c r="G105" s="137" t="s">
        <v>118</v>
      </c>
      <c r="H105" s="27" t="s">
        <v>57</v>
      </c>
      <c r="I105" s="27" t="s">
        <v>64</v>
      </c>
      <c r="J105" s="29" t="s">
        <v>140</v>
      </c>
      <c r="K105" s="30" t="s">
        <v>39</v>
      </c>
      <c r="L105" s="96">
        <v>30</v>
      </c>
      <c r="M105" s="97">
        <v>954</v>
      </c>
      <c r="N105" s="97">
        <v>3</v>
      </c>
      <c r="O105" s="98">
        <f t="shared" si="101"/>
        <v>2.8620000000000001</v>
      </c>
      <c r="P105" s="80" cm="1">
        <f t="array" aca="1" ref="P105" ca="1">L105*M105*N105+P3:P105/1000000</f>
        <v>85860.000001038701</v>
      </c>
      <c r="Q105" s="97">
        <f t="shared" ref="Q105" si="111">+L105+30</f>
        <v>60</v>
      </c>
      <c r="R105" s="97">
        <f t="shared" si="109"/>
        <v>954</v>
      </c>
      <c r="S105" s="97">
        <f t="shared" si="109"/>
        <v>3</v>
      </c>
      <c r="T105" s="98">
        <f t="shared" si="103"/>
        <v>2.8620000000000001</v>
      </c>
      <c r="U105" s="80">
        <f t="shared" si="104"/>
        <v>0.17172000000000001</v>
      </c>
      <c r="V105" s="31" t="s">
        <v>14</v>
      </c>
      <c r="W105" s="37">
        <v>3</v>
      </c>
      <c r="X105" s="31" t="s">
        <v>43</v>
      </c>
      <c r="Y105" s="42"/>
      <c r="Z105" s="85">
        <v>3</v>
      </c>
      <c r="AA105" s="39">
        <f t="shared" si="105"/>
        <v>1.3909320000000003</v>
      </c>
      <c r="AB105" s="27">
        <v>3</v>
      </c>
      <c r="AC105" s="97">
        <v>1</v>
      </c>
    </row>
    <row r="106" spans="1:29" x14ac:dyDescent="0.25">
      <c r="N106" s="5">
        <f>SUM(N3:N105)</f>
        <v>938</v>
      </c>
      <c r="O106" s="6">
        <f>SUM(O3:O105)</f>
        <v>944.11900000000003</v>
      </c>
      <c r="P106" s="6">
        <f ca="1">SUM(P3:P105)</f>
        <v>86275.555522038703</v>
      </c>
      <c r="Q106" s="7"/>
      <c r="R106" s="7"/>
      <c r="S106" s="5">
        <f>SUM(S3:S105)</f>
        <v>938</v>
      </c>
      <c r="T106" s="6">
        <f>SUM(T3:T105)</f>
        <v>973.19900000000041</v>
      </c>
      <c r="U106" s="6">
        <f>SUM(U3:U105)</f>
        <v>658.32835000000023</v>
      </c>
      <c r="Z106" s="138">
        <f>SUM(Z3:Z105)</f>
        <v>2036</v>
      </c>
      <c r="AA106" s="32">
        <f>SUM(AA3:AA105)</f>
        <v>5289.2897130000019</v>
      </c>
    </row>
    <row r="107" spans="1:29" x14ac:dyDescent="0.25">
      <c r="M107" s="139"/>
      <c r="N107" s="139"/>
      <c r="O107" s="140"/>
      <c r="P107" s="6"/>
      <c r="Q107" s="139"/>
      <c r="R107" s="139"/>
      <c r="S107" s="5"/>
      <c r="T107" s="140"/>
      <c r="U107" s="6"/>
      <c r="V107" s="139"/>
    </row>
    <row r="110" spans="1:29" x14ac:dyDescent="0.25">
      <c r="B110" s="7"/>
      <c r="C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26"/>
      <c r="Q110" s="7"/>
      <c r="R110" s="7"/>
      <c r="S110" s="7"/>
      <c r="T110" s="26"/>
      <c r="U110" s="26"/>
      <c r="V110" s="7"/>
      <c r="W110" s="7"/>
      <c r="X110" s="7"/>
      <c r="Y110" s="7"/>
      <c r="Z110" s="7"/>
      <c r="AA110" s="33"/>
    </row>
    <row r="111" spans="1:29" x14ac:dyDescent="0.25">
      <c r="B111" s="7"/>
      <c r="C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26"/>
      <c r="Q111" s="7"/>
      <c r="R111" s="7"/>
      <c r="S111" s="7"/>
      <c r="T111" s="26"/>
      <c r="U111" s="26"/>
      <c r="V111" s="7"/>
      <c r="W111" s="7"/>
      <c r="X111" s="7"/>
      <c r="Y111" s="7"/>
      <c r="Z111" s="7"/>
      <c r="AA111" s="33"/>
    </row>
    <row r="112" spans="1:29" x14ac:dyDescent="0.25">
      <c r="N112" s="5"/>
      <c r="O112" s="5"/>
      <c r="P112" s="6"/>
      <c r="Q112" s="7"/>
      <c r="R112" s="7"/>
      <c r="S112" s="5"/>
      <c r="T112" s="5"/>
      <c r="U112" s="6"/>
      <c r="AA112" s="32"/>
    </row>
  </sheetData>
  <autoFilter ref="A2:AC2" xr:uid="{B2F32E2E-6D51-4748-9CCD-EF03EC7DCB77}"/>
  <mergeCells count="3">
    <mergeCell ref="L1:P1"/>
    <mergeCell ref="Q1:U1"/>
    <mergeCell ref="W1:X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1"/>
  <sheetViews>
    <sheetView tabSelected="1" zoomScale="55" zoomScaleNormal="55" workbookViewId="0">
      <selection activeCell="W110" sqref="W110"/>
    </sheetView>
  </sheetViews>
  <sheetFormatPr defaultRowHeight="15" x14ac:dyDescent="0.25"/>
  <cols>
    <col min="1" max="1" width="9.5703125" customWidth="1"/>
    <col min="2" max="2" width="19.85546875" customWidth="1"/>
    <col min="3" max="3" width="16.42578125" customWidth="1"/>
    <col min="4" max="4" width="52.140625" bestFit="1" customWidth="1"/>
    <col min="5" max="5" width="29.7109375" bestFit="1" customWidth="1"/>
    <col min="6" max="6" width="9.85546875" bestFit="1" customWidth="1"/>
    <col min="7" max="8" width="10.7109375" customWidth="1"/>
    <col min="9" max="9" width="8.140625" customWidth="1"/>
    <col min="10" max="10" width="18.7109375" bestFit="1" customWidth="1"/>
    <col min="11" max="11" width="13.28515625" bestFit="1" customWidth="1"/>
    <col min="12" max="12" width="10.140625" customWidth="1"/>
    <col min="13" max="13" width="15.140625" bestFit="1" customWidth="1"/>
    <col min="14" max="14" width="15.140625" customWidth="1"/>
    <col min="15" max="15" width="5.7109375" customWidth="1"/>
    <col min="16" max="17" width="8.7109375" customWidth="1"/>
    <col min="18" max="18" width="7" customWidth="1"/>
    <col min="19" max="19" width="13.28515625" bestFit="1" customWidth="1"/>
    <col min="20" max="21" width="8.7109375" customWidth="1"/>
    <col min="22" max="22" width="7" customWidth="1"/>
    <col min="23" max="23" width="13.28515625" bestFit="1" customWidth="1"/>
    <col min="24" max="24" width="7" customWidth="1"/>
    <col min="25" max="25" width="10.5703125" customWidth="1"/>
    <col min="26" max="26" width="8.85546875" customWidth="1"/>
    <col min="27" max="27" width="32.5703125" style="7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4</v>
      </c>
      <c r="H1" s="1" t="s">
        <v>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18</v>
      </c>
      <c r="O1" s="1"/>
      <c r="P1" s="1" t="s">
        <v>26</v>
      </c>
      <c r="Q1" s="1" t="s">
        <v>10</v>
      </c>
      <c r="R1" s="1" t="s">
        <v>5</v>
      </c>
      <c r="S1" s="1" t="s">
        <v>28</v>
      </c>
      <c r="T1" s="1" t="s">
        <v>26</v>
      </c>
      <c r="U1" s="1" t="s">
        <v>10</v>
      </c>
      <c r="V1" s="1" t="s">
        <v>5</v>
      </c>
      <c r="W1" s="1" t="s">
        <v>28</v>
      </c>
      <c r="X1" s="1" t="s">
        <v>11</v>
      </c>
      <c r="Y1" s="1" t="s">
        <v>24</v>
      </c>
      <c r="Z1" s="1" t="s">
        <v>33</v>
      </c>
      <c r="AA1" s="1" t="s">
        <v>13</v>
      </c>
    </row>
    <row r="2" spans="1:27" x14ac:dyDescent="0.25">
      <c r="A2" s="141">
        <v>1</v>
      </c>
      <c r="B2" s="2" t="str">
        <f>'Take Off'!B3</f>
        <v>PR2306 (SO-777)</v>
      </c>
      <c r="C2" s="2" t="str">
        <f>'Take Off'!C3</f>
        <v>Chapel Street</v>
      </c>
      <c r="D2" s="8" t="str">
        <f>'Take Off'!E3</f>
        <v xml:space="preserve">Panel PB1-01 470x1105 (Girth 631 x 1241) </v>
      </c>
      <c r="E2" s="2" t="str">
        <f>'Take Off'!F3</f>
        <v>CSS-P1-PB1</v>
      </c>
      <c r="F2" s="2" t="str">
        <f>'Take Off'!G3</f>
        <v>PB1-01</v>
      </c>
      <c r="G2" s="2" t="str">
        <f>'Take Off'!H3</f>
        <v>South</v>
      </c>
      <c r="H2" s="2" t="str">
        <f>'Take Off'!I3</f>
        <v>(L2-6)</v>
      </c>
      <c r="I2" s="12">
        <f>'Take Off'!N3</f>
        <v>2</v>
      </c>
      <c r="J2" s="2" t="str">
        <f>'Take Off'!J3</f>
        <v>Bronze: 56PRR/4163</v>
      </c>
      <c r="K2" s="3" t="str">
        <f>'Take Off'!K3</f>
        <v>Outside</v>
      </c>
      <c r="L2" s="4" t="str">
        <f>IF('Take Off'!D3="Flat Panel", "N", "Y")</f>
        <v>Y</v>
      </c>
      <c r="M2" s="9">
        <f>'Take Off'!AA3/I2</f>
        <v>6.3428750999999997</v>
      </c>
      <c r="N2" s="9">
        <f>I2*M2</f>
        <v>12.685750199999999</v>
      </c>
      <c r="O2" s="9"/>
      <c r="P2" s="13">
        <f>'Take Off'!L3</f>
        <v>470</v>
      </c>
      <c r="Q2" s="13" t="str">
        <f>'Take Off'!M3</f>
        <v>1105</v>
      </c>
      <c r="R2" s="13">
        <f>'Take Off'!N3</f>
        <v>2</v>
      </c>
      <c r="S2" s="10">
        <f>'Take Off'!P3</f>
        <v>1.0387</v>
      </c>
      <c r="T2" s="14">
        <f>'Take Off'!Q3</f>
        <v>631</v>
      </c>
      <c r="U2" s="14">
        <f>'Take Off'!R3</f>
        <v>1241</v>
      </c>
      <c r="V2" s="14">
        <f>'Take Off'!S3</f>
        <v>2</v>
      </c>
      <c r="W2" s="11">
        <f>'Take Off'!U3</f>
        <v>1.5661419999999999</v>
      </c>
      <c r="X2" s="2" t="str">
        <f>'Take Off'!V3</f>
        <v>m2</v>
      </c>
      <c r="Y2" s="9">
        <f>'Take Off'!W3</f>
        <v>3</v>
      </c>
      <c r="Z2" s="2">
        <f>'Take Off'!Y3</f>
        <v>0</v>
      </c>
      <c r="AA2" s="34" t="str">
        <f>'Take Off'!Z3</f>
        <v>9</v>
      </c>
    </row>
    <row r="3" spans="1:27" x14ac:dyDescent="0.25">
      <c r="A3" s="141">
        <v>2</v>
      </c>
      <c r="B3" s="2" t="str">
        <f>'Take Off'!B4</f>
        <v>PR2306 (SO-777)</v>
      </c>
      <c r="C3" s="2" t="str">
        <f>'Take Off'!C4</f>
        <v>Chapel Street</v>
      </c>
      <c r="D3" s="8" t="str">
        <f>'Take Off'!E4</f>
        <v xml:space="preserve">Stiffener PB1-01 50x1105 (Girth 198 x 1105) </v>
      </c>
      <c r="E3" s="2" t="str">
        <f>'Take Off'!F4</f>
        <v>CSS-P1-PB1</v>
      </c>
      <c r="F3" s="2" t="str">
        <f>'Take Off'!G4</f>
        <v>PB1-01</v>
      </c>
      <c r="G3" s="2" t="str">
        <f>'Take Off'!H4</f>
        <v>South</v>
      </c>
      <c r="H3" s="2" t="str">
        <f>'Take Off'!I4</f>
        <v>(L2-6)</v>
      </c>
      <c r="I3" s="12">
        <f>'Take Off'!N4</f>
        <v>2</v>
      </c>
      <c r="J3" s="2" t="str">
        <f>'Take Off'!J4</f>
        <v>Mill Finish</v>
      </c>
      <c r="K3" s="3" t="str">
        <f>'Take Off'!K4</f>
        <v>Outside</v>
      </c>
      <c r="L3" s="4" t="str">
        <f>IF('Take Off'!D4="Flat Panel", "N", "Y")</f>
        <v>Y</v>
      </c>
      <c r="M3" s="9">
        <f>'Take Off'!AA4/I3</f>
        <v>1.7721990000000001</v>
      </c>
      <c r="N3" s="9">
        <f t="shared" ref="N3:N66" si="0">I3*M3</f>
        <v>3.5443980000000002</v>
      </c>
      <c r="O3" s="9"/>
      <c r="P3" s="13">
        <f>'Take Off'!L4</f>
        <v>50</v>
      </c>
      <c r="Q3" s="13" t="str">
        <f>'Take Off'!M4</f>
        <v>1105</v>
      </c>
      <c r="R3" s="13">
        <f>'Take Off'!N4</f>
        <v>2</v>
      </c>
      <c r="S3" s="10">
        <f>'Take Off'!P4</f>
        <v>0.1105</v>
      </c>
      <c r="T3" s="14">
        <f>'Take Off'!Q4</f>
        <v>198</v>
      </c>
      <c r="U3" s="14" t="str">
        <f>'Take Off'!R4</f>
        <v>1105</v>
      </c>
      <c r="V3" s="14">
        <f>'Take Off'!S4</f>
        <v>2</v>
      </c>
      <c r="W3" s="11">
        <f>'Take Off'!U4</f>
        <v>0.43758000000000002</v>
      </c>
      <c r="X3" s="2" t="str">
        <f>'Take Off'!V4</f>
        <v>m2</v>
      </c>
      <c r="Y3" s="9">
        <f>'Take Off'!W4</f>
        <v>3</v>
      </c>
      <c r="Z3" s="2">
        <f>'Take Off'!Y4</f>
        <v>0</v>
      </c>
      <c r="AA3" s="34">
        <f>'Take Off'!Z4</f>
        <v>9</v>
      </c>
    </row>
    <row r="4" spans="1:27" x14ac:dyDescent="0.25">
      <c r="A4" s="141">
        <v>3</v>
      </c>
      <c r="B4" s="2" t="str">
        <f>'Take Off'!B5</f>
        <v>PR2306 (SO-777)</v>
      </c>
      <c r="C4" s="2" t="str">
        <f>'Take Off'!C5</f>
        <v>Chapel Street</v>
      </c>
      <c r="D4" s="8" t="str">
        <f>'Take Off'!E5</f>
        <v xml:space="preserve">Panel PB1-02 470x907 (Girth 631 x 1043) </v>
      </c>
      <c r="E4" s="2" t="str">
        <f>'Take Off'!F5</f>
        <v>CSS-P1-PB1</v>
      </c>
      <c r="F4" s="2" t="str">
        <f>'Take Off'!G5</f>
        <v>PB1-02</v>
      </c>
      <c r="G4" s="2" t="str">
        <f>'Take Off'!H5</f>
        <v>South</v>
      </c>
      <c r="H4" s="2" t="str">
        <f>'Take Off'!I5</f>
        <v>(L2-6)</v>
      </c>
      <c r="I4" s="12">
        <f>'Take Off'!N5</f>
        <v>2</v>
      </c>
      <c r="J4" s="2" t="str">
        <f>'Take Off'!J5</f>
        <v>Bronze: 56PRR/4163</v>
      </c>
      <c r="K4" s="3" t="str">
        <f>'Take Off'!K5</f>
        <v>Outside</v>
      </c>
      <c r="L4" s="4" t="str">
        <f>IF('Take Off'!D5="Flat Panel", "N", "Y")</f>
        <v>Y</v>
      </c>
      <c r="M4" s="9">
        <f>'Take Off'!AA5/I4</f>
        <v>5.3308773</v>
      </c>
      <c r="N4" s="9">
        <f t="shared" si="0"/>
        <v>10.6617546</v>
      </c>
      <c r="O4" s="9"/>
      <c r="P4" s="13" t="str">
        <f>'Take Off'!L5</f>
        <v>470</v>
      </c>
      <c r="Q4" s="13" t="str">
        <f>'Take Off'!M5</f>
        <v>907</v>
      </c>
      <c r="R4" s="13">
        <f>'Take Off'!N5</f>
        <v>2</v>
      </c>
      <c r="S4" s="10">
        <f>'Take Off'!P5</f>
        <v>0.85258</v>
      </c>
      <c r="T4" s="14">
        <f>'Take Off'!Q5</f>
        <v>631</v>
      </c>
      <c r="U4" s="14">
        <f>'Take Off'!R5</f>
        <v>1043</v>
      </c>
      <c r="V4" s="14">
        <f>'Take Off'!S5</f>
        <v>2</v>
      </c>
      <c r="W4" s="11">
        <f>'Take Off'!U5</f>
        <v>1.3162659999999999</v>
      </c>
      <c r="X4" s="2" t="str">
        <f>'Take Off'!V5</f>
        <v>m2</v>
      </c>
      <c r="Y4" s="9">
        <f>'Take Off'!W5</f>
        <v>3</v>
      </c>
      <c r="Z4" s="2">
        <f>'Take Off'!Y5</f>
        <v>0</v>
      </c>
      <c r="AA4" s="34">
        <f>'Take Off'!Z5</f>
        <v>2</v>
      </c>
    </row>
    <row r="5" spans="1:27" x14ac:dyDescent="0.25">
      <c r="A5" s="141">
        <v>4</v>
      </c>
      <c r="B5" s="2" t="str">
        <f>'Take Off'!B6</f>
        <v>PR2306 (SO-777)</v>
      </c>
      <c r="C5" s="2" t="str">
        <f>'Take Off'!C6</f>
        <v>Chapel Street</v>
      </c>
      <c r="D5" s="8" t="str">
        <f>'Take Off'!E6</f>
        <v xml:space="preserve">Stiffener PB1-02 50x907 (Girth 198 x 907) </v>
      </c>
      <c r="E5" s="2" t="str">
        <f>'Take Off'!F6</f>
        <v>CSS-P1-PB1</v>
      </c>
      <c r="F5" s="2" t="str">
        <f>'Take Off'!G6</f>
        <v>PB1-02</v>
      </c>
      <c r="G5" s="2" t="str">
        <f>'Take Off'!H6</f>
        <v>South</v>
      </c>
      <c r="H5" s="2" t="str">
        <f>'Take Off'!I6</f>
        <v>(L2-6)</v>
      </c>
      <c r="I5" s="12">
        <f>'Take Off'!N6</f>
        <v>2</v>
      </c>
      <c r="J5" s="2" t="str">
        <f>'Take Off'!J6</f>
        <v>Mill Finish</v>
      </c>
      <c r="K5" s="3" t="str">
        <f>'Take Off'!K6</f>
        <v>Outside</v>
      </c>
      <c r="L5" s="4" t="str">
        <f>IF('Take Off'!D6="Flat Panel", "N", "Y")</f>
        <v>Y</v>
      </c>
      <c r="M5" s="9">
        <f>'Take Off'!AA6/I5</f>
        <v>1.4546466000000002</v>
      </c>
      <c r="N5" s="9">
        <f t="shared" si="0"/>
        <v>2.9092932000000005</v>
      </c>
      <c r="O5" s="9"/>
      <c r="P5" s="13" t="str">
        <f>'Take Off'!L6</f>
        <v>50</v>
      </c>
      <c r="Q5" s="13" t="str">
        <f>'Take Off'!M6</f>
        <v>907</v>
      </c>
      <c r="R5" s="13">
        <f>'Take Off'!N6</f>
        <v>2</v>
      </c>
      <c r="S5" s="10">
        <f>'Take Off'!P6</f>
        <v>9.0700000000000003E-2</v>
      </c>
      <c r="T5" s="14">
        <f>'Take Off'!Q6</f>
        <v>198</v>
      </c>
      <c r="U5" s="14" t="str">
        <f>'Take Off'!R6</f>
        <v>907</v>
      </c>
      <c r="V5" s="14">
        <f>'Take Off'!S6</f>
        <v>2</v>
      </c>
      <c r="W5" s="11">
        <f>'Take Off'!U6</f>
        <v>0.35917199999999999</v>
      </c>
      <c r="X5" s="2" t="str">
        <f>'Take Off'!V6</f>
        <v>m2</v>
      </c>
      <c r="Y5" s="9">
        <f>'Take Off'!W6</f>
        <v>3</v>
      </c>
      <c r="Z5" s="2">
        <f>'Take Off'!Y6</f>
        <v>0</v>
      </c>
      <c r="AA5" s="34">
        <f>'Take Off'!Z6</f>
        <v>2</v>
      </c>
    </row>
    <row r="6" spans="1:27" x14ac:dyDescent="0.25">
      <c r="A6" s="141">
        <v>5</v>
      </c>
      <c r="B6" s="2" t="str">
        <f>'Take Off'!B7</f>
        <v>PR2306 (SO-777)</v>
      </c>
      <c r="C6" s="2" t="str">
        <f>'Take Off'!C7</f>
        <v>Chapel Street</v>
      </c>
      <c r="D6" s="8" t="str">
        <f>'Take Off'!E7</f>
        <v xml:space="preserve">Panel PB1-03 470x280 (Girth 631 x 416) </v>
      </c>
      <c r="E6" s="2" t="str">
        <f>'Take Off'!F7</f>
        <v>CSS-P1-PB1</v>
      </c>
      <c r="F6" s="2" t="str">
        <f>'Take Off'!G7</f>
        <v>PB1-03</v>
      </c>
      <c r="G6" s="2" t="str">
        <f>'Take Off'!H7</f>
        <v>South</v>
      </c>
      <c r="H6" s="2" t="str">
        <f>'Take Off'!I7</f>
        <v>(L2-6)</v>
      </c>
      <c r="I6" s="12">
        <f>'Take Off'!N7</f>
        <v>2</v>
      </c>
      <c r="J6" s="2" t="str">
        <f>'Take Off'!J7</f>
        <v>Bronze: 56PRR/4163</v>
      </c>
      <c r="K6" s="3" t="str">
        <f>'Take Off'!K7</f>
        <v>Outside</v>
      </c>
      <c r="L6" s="4" t="str">
        <f>IF('Take Off'!D7="Flat Panel", "N", "Y")</f>
        <v>Y</v>
      </c>
      <c r="M6" s="9">
        <f>'Take Off'!AA7/I6</f>
        <v>2.1262175999999999</v>
      </c>
      <c r="N6" s="9">
        <f t="shared" si="0"/>
        <v>4.2524351999999999</v>
      </c>
      <c r="O6" s="9"/>
      <c r="P6" s="13" t="str">
        <f>'Take Off'!L7</f>
        <v>470</v>
      </c>
      <c r="Q6" s="13">
        <f>'Take Off'!M7</f>
        <v>280</v>
      </c>
      <c r="R6" s="13">
        <f>'Take Off'!N7</f>
        <v>2</v>
      </c>
      <c r="S6" s="10">
        <f>'Take Off'!P7</f>
        <v>0.26319999999999999</v>
      </c>
      <c r="T6" s="14">
        <f>'Take Off'!Q7</f>
        <v>631</v>
      </c>
      <c r="U6" s="14">
        <f>'Take Off'!R7</f>
        <v>416</v>
      </c>
      <c r="V6" s="14">
        <f>'Take Off'!S7</f>
        <v>2</v>
      </c>
      <c r="W6" s="11">
        <f>'Take Off'!U7</f>
        <v>0.52499200000000001</v>
      </c>
      <c r="X6" s="2" t="str">
        <f>'Take Off'!V7</f>
        <v>m2</v>
      </c>
      <c r="Y6" s="9">
        <f>'Take Off'!W7</f>
        <v>3</v>
      </c>
      <c r="Z6" s="2">
        <f>'Take Off'!Y7</f>
        <v>0</v>
      </c>
      <c r="AA6" s="34">
        <f>'Take Off'!Z7</f>
        <v>6</v>
      </c>
    </row>
    <row r="7" spans="1:27" x14ac:dyDescent="0.25">
      <c r="A7" s="141">
        <v>6</v>
      </c>
      <c r="B7" s="2" t="str">
        <f>'Take Off'!B8</f>
        <v>PR2306 (SO-777)</v>
      </c>
      <c r="C7" s="2" t="str">
        <f>'Take Off'!C8</f>
        <v>Chapel Street</v>
      </c>
      <c r="D7" s="8" t="str">
        <f>'Take Off'!E8</f>
        <v xml:space="preserve">Panel PB1-07 2855x907 (Girth 3016 x 1043) </v>
      </c>
      <c r="E7" s="2" t="str">
        <f>'Take Off'!F8</f>
        <v>CSS-P1-PB1</v>
      </c>
      <c r="F7" s="2" t="str">
        <f>'Take Off'!G8</f>
        <v>PB1-07</v>
      </c>
      <c r="G7" s="2" t="str">
        <f>'Take Off'!H8</f>
        <v>South</v>
      </c>
      <c r="H7" s="2" t="str">
        <f>'Take Off'!I8</f>
        <v>(L2-6)</v>
      </c>
      <c r="I7" s="12">
        <f>'Take Off'!N8</f>
        <v>10</v>
      </c>
      <c r="J7" s="2" t="str">
        <f>'Take Off'!J8</f>
        <v>Bronze: 56PRR/4163</v>
      </c>
      <c r="K7" s="3" t="str">
        <f>'Take Off'!K8</f>
        <v>Outside</v>
      </c>
      <c r="L7" s="4" t="str">
        <f>IF('Take Off'!D8="Flat Panel", "N", "Y")</f>
        <v>Y</v>
      </c>
      <c r="M7" s="9">
        <f>'Take Off'!AA8/I7</f>
        <v>25.480072800000006</v>
      </c>
      <c r="N7" s="9">
        <f t="shared" si="0"/>
        <v>254.80072800000005</v>
      </c>
      <c r="O7" s="9"/>
      <c r="P7" s="13">
        <f>'Take Off'!L8</f>
        <v>2855</v>
      </c>
      <c r="Q7" s="13">
        <f>'Take Off'!M8</f>
        <v>907</v>
      </c>
      <c r="R7" s="13">
        <f>'Take Off'!N8</f>
        <v>10</v>
      </c>
      <c r="S7" s="10">
        <f>'Take Off'!P8</f>
        <v>25.894850000000002</v>
      </c>
      <c r="T7" s="14">
        <f>'Take Off'!Q8</f>
        <v>3016</v>
      </c>
      <c r="U7" s="14">
        <f>'Take Off'!R8</f>
        <v>1043</v>
      </c>
      <c r="V7" s="14">
        <f>'Take Off'!S8</f>
        <v>10</v>
      </c>
      <c r="W7" s="11">
        <f>'Take Off'!U8</f>
        <v>31.456880000000002</v>
      </c>
      <c r="X7" s="2" t="str">
        <f>'Take Off'!V8</f>
        <v>m2</v>
      </c>
      <c r="Y7" s="9">
        <f>'Take Off'!W8</f>
        <v>3</v>
      </c>
      <c r="Z7" s="2">
        <f>'Take Off'!Y8</f>
        <v>0</v>
      </c>
      <c r="AA7" s="34">
        <f>'Take Off'!Z8</f>
        <v>10</v>
      </c>
    </row>
    <row r="8" spans="1:27" x14ac:dyDescent="0.25">
      <c r="A8" s="141">
        <v>7</v>
      </c>
      <c r="B8" s="2" t="str">
        <f>'Take Off'!B9</f>
        <v>PR2306 (SO-777)</v>
      </c>
      <c r="C8" s="2" t="str">
        <f>'Take Off'!C9</f>
        <v>Chapel Street</v>
      </c>
      <c r="D8" s="8" t="str">
        <f>'Take Off'!E9</f>
        <v xml:space="preserve">Stiffener PB1-07 50x907 (Girth 198 x 907) </v>
      </c>
      <c r="E8" s="2" t="str">
        <f>'Take Off'!F9</f>
        <v>CSS-P1-PB1</v>
      </c>
      <c r="F8" s="2" t="str">
        <f>'Take Off'!G9</f>
        <v>PB1-07</v>
      </c>
      <c r="G8" s="2" t="str">
        <f>'Take Off'!H9</f>
        <v>South</v>
      </c>
      <c r="H8" s="2" t="str">
        <f>'Take Off'!I9</f>
        <v>(L2-6)</v>
      </c>
      <c r="I8" s="12">
        <f>'Take Off'!N9</f>
        <v>40</v>
      </c>
      <c r="J8" s="2" t="str">
        <f>'Take Off'!J9</f>
        <v>Mill Finish</v>
      </c>
      <c r="K8" s="3" t="str">
        <f>'Take Off'!K9</f>
        <v>Outside</v>
      </c>
      <c r="L8" s="4" t="str">
        <f>IF('Take Off'!D9="Flat Panel", "N", "Y")</f>
        <v>Y</v>
      </c>
      <c r="M8" s="9">
        <f>'Take Off'!AA9/I8</f>
        <v>1.4546466</v>
      </c>
      <c r="N8" s="9">
        <f t="shared" si="0"/>
        <v>58.185864000000002</v>
      </c>
      <c r="O8" s="9"/>
      <c r="P8" s="13" t="str">
        <f>'Take Off'!L9</f>
        <v>50</v>
      </c>
      <c r="Q8" s="13">
        <f>'Take Off'!M9</f>
        <v>907</v>
      </c>
      <c r="R8" s="13">
        <f>'Take Off'!N9</f>
        <v>40</v>
      </c>
      <c r="S8" s="10">
        <f>'Take Off'!P9</f>
        <v>1.8140000000000001</v>
      </c>
      <c r="T8" s="14">
        <f>'Take Off'!Q9</f>
        <v>198</v>
      </c>
      <c r="U8" s="14">
        <f>'Take Off'!R9</f>
        <v>907</v>
      </c>
      <c r="V8" s="14">
        <f>'Take Off'!S9</f>
        <v>40</v>
      </c>
      <c r="W8" s="11">
        <f>'Take Off'!U9</f>
        <v>7.18344</v>
      </c>
      <c r="X8" s="2" t="str">
        <f>'Take Off'!V9</f>
        <v>m2</v>
      </c>
      <c r="Y8" s="9">
        <f>'Take Off'!W9</f>
        <v>3</v>
      </c>
      <c r="Z8" s="2">
        <f>'Take Off'!Y9</f>
        <v>0</v>
      </c>
      <c r="AA8" s="34">
        <f>'Take Off'!Z9</f>
        <v>40</v>
      </c>
    </row>
    <row r="9" spans="1:27" x14ac:dyDescent="0.25">
      <c r="A9" s="141">
        <v>8</v>
      </c>
      <c r="B9" s="2" t="str">
        <f>'Take Off'!B10</f>
        <v>PR2306 (SO-777)</v>
      </c>
      <c r="C9" s="2" t="str">
        <f>'Take Off'!C10</f>
        <v>Chapel Street</v>
      </c>
      <c r="D9" s="8" t="str">
        <f>'Take Off'!E10</f>
        <v xml:space="preserve">Panel PB1-03 470x280 (Girth 631 x 416) </v>
      </c>
      <c r="E9" s="2" t="str">
        <f>'Take Off'!F10</f>
        <v>CSS-P1-PB1</v>
      </c>
      <c r="F9" s="2" t="str">
        <f>'Take Off'!G10</f>
        <v>PB1-03</v>
      </c>
      <c r="G9" s="2" t="str">
        <f>'Take Off'!H10</f>
        <v>West</v>
      </c>
      <c r="H9" s="2" t="str">
        <f>'Take Off'!I10</f>
        <v>(L2-6)</v>
      </c>
      <c r="I9" s="12">
        <f>'Take Off'!N10</f>
        <v>3</v>
      </c>
      <c r="J9" s="2" t="str">
        <f>'Take Off'!J10</f>
        <v>Bronze: 56PRR/4163</v>
      </c>
      <c r="K9" s="3" t="str">
        <f>'Take Off'!K10</f>
        <v>Outside</v>
      </c>
      <c r="L9" s="4" t="str">
        <f>IF('Take Off'!D10="Flat Panel", "N", "Y")</f>
        <v>Y</v>
      </c>
      <c r="M9" s="9">
        <f>'Take Off'!AA10/I9</f>
        <v>2.1262175999999999</v>
      </c>
      <c r="N9" s="9">
        <f t="shared" si="0"/>
        <v>6.3786527999999993</v>
      </c>
      <c r="O9" s="9"/>
      <c r="P9" s="13">
        <f>'Take Off'!L10</f>
        <v>470</v>
      </c>
      <c r="Q9" s="13">
        <f>'Take Off'!M10</f>
        <v>280</v>
      </c>
      <c r="R9" s="13">
        <f>'Take Off'!N10</f>
        <v>3</v>
      </c>
      <c r="S9" s="10">
        <f>'Take Off'!P10</f>
        <v>0.39479999999999998</v>
      </c>
      <c r="T9" s="14">
        <f>'Take Off'!Q10</f>
        <v>631</v>
      </c>
      <c r="U9" s="14">
        <f>'Take Off'!R10</f>
        <v>416</v>
      </c>
      <c r="V9" s="14">
        <f>'Take Off'!S10</f>
        <v>3</v>
      </c>
      <c r="W9" s="11">
        <f>'Take Off'!U10</f>
        <v>0.78748799999999997</v>
      </c>
      <c r="X9" s="2" t="str">
        <f>'Take Off'!V10</f>
        <v>m2</v>
      </c>
      <c r="Y9" s="9">
        <f>'Take Off'!W10</f>
        <v>3</v>
      </c>
      <c r="Z9" s="2">
        <f>'Take Off'!Y10</f>
        <v>0</v>
      </c>
      <c r="AA9" s="34">
        <f>'Take Off'!Z10</f>
        <v>3</v>
      </c>
    </row>
    <row r="10" spans="1:27" x14ac:dyDescent="0.25">
      <c r="A10" s="141">
        <v>9</v>
      </c>
      <c r="B10" s="2" t="str">
        <f>'Take Off'!B11</f>
        <v>PR2306 (SO-777)</v>
      </c>
      <c r="C10" s="2" t="str">
        <f>'Take Off'!C11</f>
        <v>Chapel Street</v>
      </c>
      <c r="D10" s="8" t="str">
        <f>'Take Off'!E11</f>
        <v xml:space="preserve">Panel PB1-30 470x1011 (Girth 631 x 1147) </v>
      </c>
      <c r="E10" s="2" t="str">
        <f>'Take Off'!F11</f>
        <v>CSS-P1-PB1</v>
      </c>
      <c r="F10" s="2" t="str">
        <f>'Take Off'!G11</f>
        <v>PB1-30</v>
      </c>
      <c r="G10" s="2" t="str">
        <f>'Take Off'!H11</f>
        <v>West</v>
      </c>
      <c r="H10" s="2" t="str">
        <f>'Take Off'!I11</f>
        <v>(L2-6)</v>
      </c>
      <c r="I10" s="12">
        <f>'Take Off'!N11</f>
        <v>5</v>
      </c>
      <c r="J10" s="2" t="str">
        <f>'Take Off'!J11</f>
        <v>Bronze: 56PRR/4163</v>
      </c>
      <c r="K10" s="3" t="str">
        <f>'Take Off'!K11</f>
        <v>Outside</v>
      </c>
      <c r="L10" s="4" t="str">
        <f>IF('Take Off'!D11="Flat Panel", "N", "Y")</f>
        <v>Y</v>
      </c>
      <c r="M10" s="9">
        <f>'Take Off'!AA11/I10</f>
        <v>5.8624317000000001</v>
      </c>
      <c r="N10" s="9">
        <f t="shared" si="0"/>
        <v>29.312158500000002</v>
      </c>
      <c r="O10" s="9"/>
      <c r="P10" s="13">
        <f>'Take Off'!L11</f>
        <v>470</v>
      </c>
      <c r="Q10" s="13">
        <f>'Take Off'!M11</f>
        <v>1011</v>
      </c>
      <c r="R10" s="13">
        <f>'Take Off'!N11</f>
        <v>5</v>
      </c>
      <c r="S10" s="10">
        <f>'Take Off'!P11</f>
        <v>2.3758499999999998</v>
      </c>
      <c r="T10" s="14">
        <f>'Take Off'!Q11</f>
        <v>631</v>
      </c>
      <c r="U10" s="14">
        <f>'Take Off'!R11</f>
        <v>1147</v>
      </c>
      <c r="V10" s="14">
        <f>'Take Off'!S11</f>
        <v>5</v>
      </c>
      <c r="W10" s="11">
        <f>'Take Off'!U11</f>
        <v>3.6187849999999999</v>
      </c>
      <c r="X10" s="2" t="str">
        <f>'Take Off'!V11</f>
        <v>m2</v>
      </c>
      <c r="Y10" s="9">
        <f>'Take Off'!W11</f>
        <v>3</v>
      </c>
      <c r="Z10" s="2">
        <f>'Take Off'!Y11</f>
        <v>0</v>
      </c>
      <c r="AA10" s="34">
        <f>'Take Off'!Z11</f>
        <v>5</v>
      </c>
    </row>
    <row r="11" spans="1:27" x14ac:dyDescent="0.25">
      <c r="A11" s="141">
        <v>10</v>
      </c>
      <c r="B11" s="2" t="str">
        <f>'Take Off'!B12</f>
        <v>PR2306 (SO-777)</v>
      </c>
      <c r="C11" s="2" t="str">
        <f>'Take Off'!C12</f>
        <v>Chapel Street</v>
      </c>
      <c r="D11" s="8" t="str">
        <f>'Take Off'!E12</f>
        <v xml:space="preserve">Stiffener PB1-30 50x1011 (Girth 198 x 1011) </v>
      </c>
      <c r="E11" s="2" t="str">
        <f>'Take Off'!F12</f>
        <v>CSS-P1-PB1</v>
      </c>
      <c r="F11" s="2" t="str">
        <f>'Take Off'!G12</f>
        <v>PB1-30</v>
      </c>
      <c r="G11" s="2" t="str">
        <f>'Take Off'!H12</f>
        <v>West</v>
      </c>
      <c r="H11" s="2" t="str">
        <f>'Take Off'!I12</f>
        <v>(L2-6)</v>
      </c>
      <c r="I11" s="12">
        <f>'Take Off'!N12</f>
        <v>5</v>
      </c>
      <c r="J11" s="2" t="str">
        <f>'Take Off'!J12</f>
        <v>Mill Finish</v>
      </c>
      <c r="K11" s="3" t="str">
        <f>'Take Off'!K12</f>
        <v>Outside</v>
      </c>
      <c r="L11" s="4" t="str">
        <f>IF('Take Off'!D12="Flat Panel", "N", "Y")</f>
        <v>Y</v>
      </c>
      <c r="M11" s="9">
        <f>'Take Off'!AA12/I11</f>
        <v>1.6214418000000002</v>
      </c>
      <c r="N11" s="9">
        <f t="shared" si="0"/>
        <v>8.107209000000001</v>
      </c>
      <c r="O11" s="9"/>
      <c r="P11" s="13" t="str">
        <f>'Take Off'!L12</f>
        <v>50</v>
      </c>
      <c r="Q11" s="13">
        <f>'Take Off'!M12</f>
        <v>1011</v>
      </c>
      <c r="R11" s="13">
        <f>'Take Off'!N12</f>
        <v>5</v>
      </c>
      <c r="S11" s="10">
        <f>'Take Off'!P12</f>
        <v>0.25274999999999997</v>
      </c>
      <c r="T11" s="14">
        <f>'Take Off'!Q12</f>
        <v>198</v>
      </c>
      <c r="U11" s="14">
        <f>'Take Off'!R12</f>
        <v>1011</v>
      </c>
      <c r="V11" s="14">
        <f>'Take Off'!S12</f>
        <v>5</v>
      </c>
      <c r="W11" s="11">
        <f>'Take Off'!U12</f>
        <v>1.0008900000000001</v>
      </c>
      <c r="X11" s="2" t="str">
        <f>'Take Off'!V12</f>
        <v>m2</v>
      </c>
      <c r="Y11" s="9">
        <f>'Take Off'!W12</f>
        <v>3</v>
      </c>
      <c r="Z11" s="2">
        <f>'Take Off'!Y12</f>
        <v>0</v>
      </c>
      <c r="AA11" s="34">
        <f>'Take Off'!Z12</f>
        <v>5</v>
      </c>
    </row>
    <row r="12" spans="1:27" x14ac:dyDescent="0.25">
      <c r="A12" s="141">
        <v>11</v>
      </c>
      <c r="B12" s="2" t="str">
        <f>'Take Off'!B13</f>
        <v>PR2306 (SO-777)</v>
      </c>
      <c r="C12" s="2" t="str">
        <f>'Take Off'!C13</f>
        <v>Chapel Street</v>
      </c>
      <c r="D12" s="8" t="str">
        <f>'Take Off'!E13</f>
        <v xml:space="preserve">Panel PB1-33 470x639 (Girth 631 x 775) </v>
      </c>
      <c r="E12" s="2" t="str">
        <f>'Take Off'!F13</f>
        <v>CSS-P1-PB1</v>
      </c>
      <c r="F12" s="2" t="str">
        <f>'Take Off'!G13</f>
        <v>PB1-33</v>
      </c>
      <c r="G12" s="2" t="str">
        <f>'Take Off'!H13</f>
        <v>West</v>
      </c>
      <c r="H12" s="2" t="str">
        <f>'Take Off'!I13</f>
        <v>(L2-6)</v>
      </c>
      <c r="I12" s="12">
        <f>'Take Off'!N13</f>
        <v>1</v>
      </c>
      <c r="J12" s="2" t="str">
        <f>'Take Off'!J13</f>
        <v>Bronze: 56PRR/4163</v>
      </c>
      <c r="K12" s="3" t="str">
        <f>'Take Off'!K13</f>
        <v>Outside</v>
      </c>
      <c r="L12" s="4" t="str">
        <f>IF('Take Off'!D13="Flat Panel", "N", "Y")</f>
        <v>Y</v>
      </c>
      <c r="M12" s="9">
        <f>'Take Off'!AA13/I12</f>
        <v>3.9611025000000004</v>
      </c>
      <c r="N12" s="9">
        <f t="shared" si="0"/>
        <v>3.9611025000000004</v>
      </c>
      <c r="O12" s="9"/>
      <c r="P12" s="13">
        <f>'Take Off'!L13</f>
        <v>470</v>
      </c>
      <c r="Q12" s="13">
        <f>'Take Off'!M13</f>
        <v>639</v>
      </c>
      <c r="R12" s="13">
        <f>'Take Off'!N13</f>
        <v>1</v>
      </c>
      <c r="S12" s="10">
        <f>'Take Off'!P13</f>
        <v>0.30032999999999999</v>
      </c>
      <c r="T12" s="14">
        <f>'Take Off'!Q13</f>
        <v>631</v>
      </c>
      <c r="U12" s="14">
        <f>'Take Off'!R13</f>
        <v>775</v>
      </c>
      <c r="V12" s="14">
        <f>'Take Off'!S13</f>
        <v>1</v>
      </c>
      <c r="W12" s="11">
        <f>'Take Off'!U13</f>
        <v>0.48902499999999999</v>
      </c>
      <c r="X12" s="2" t="str">
        <f>'Take Off'!V13</f>
        <v>m2</v>
      </c>
      <c r="Y12" s="9">
        <f>'Take Off'!W13</f>
        <v>3</v>
      </c>
      <c r="Z12" s="2">
        <f>'Take Off'!Y13</f>
        <v>0</v>
      </c>
      <c r="AA12" s="34">
        <f>'Take Off'!Z13</f>
        <v>1</v>
      </c>
    </row>
    <row r="13" spans="1:27" x14ac:dyDescent="0.25">
      <c r="A13" s="141">
        <v>12</v>
      </c>
      <c r="B13" s="2" t="str">
        <f>'Take Off'!B14</f>
        <v>PR2306 (SO-777)</v>
      </c>
      <c r="C13" s="2" t="str">
        <f>'Take Off'!C14</f>
        <v>Chapel Street</v>
      </c>
      <c r="D13" s="8" t="str">
        <f>'Take Off'!E14</f>
        <v xml:space="preserve">Panel PB1-08 2855x280 (Girth 3016 x 416) </v>
      </c>
      <c r="E13" s="2" t="str">
        <f>'Take Off'!F14</f>
        <v>CSS-P1-PB1</v>
      </c>
      <c r="F13" s="2" t="str">
        <f>'Take Off'!G14</f>
        <v>PB1-08</v>
      </c>
      <c r="G13" s="2" t="str">
        <f>'Take Off'!H14</f>
        <v>West</v>
      </c>
      <c r="H13" s="2" t="str">
        <f>'Take Off'!I14</f>
        <v>(L2-6)</v>
      </c>
      <c r="I13" s="12">
        <f>'Take Off'!N14</f>
        <v>15</v>
      </c>
      <c r="J13" s="2" t="str">
        <f>'Take Off'!J14</f>
        <v>Bronze: 56PRR/4163</v>
      </c>
      <c r="K13" s="3" t="str">
        <f>'Take Off'!K14</f>
        <v>Outside</v>
      </c>
      <c r="L13" s="4" t="str">
        <f>IF('Take Off'!D14="Flat Panel", "N", "Y")</f>
        <v>Y</v>
      </c>
      <c r="M13" s="9">
        <f>'Take Off'!AA14/I13</f>
        <v>10.1627136</v>
      </c>
      <c r="N13" s="9">
        <f t="shared" si="0"/>
        <v>152.44070400000001</v>
      </c>
      <c r="O13" s="9"/>
      <c r="P13" s="13">
        <f>'Take Off'!L14</f>
        <v>2855</v>
      </c>
      <c r="Q13" s="13">
        <f>'Take Off'!M14</f>
        <v>280</v>
      </c>
      <c r="R13" s="13">
        <f>'Take Off'!N14</f>
        <v>15</v>
      </c>
      <c r="S13" s="10">
        <f>'Take Off'!P14</f>
        <v>11.991</v>
      </c>
      <c r="T13" s="14">
        <f>'Take Off'!Q14</f>
        <v>3016</v>
      </c>
      <c r="U13" s="14">
        <f>'Take Off'!R14</f>
        <v>416</v>
      </c>
      <c r="V13" s="14">
        <f>'Take Off'!S14</f>
        <v>15</v>
      </c>
      <c r="W13" s="11">
        <f>'Take Off'!U14</f>
        <v>18.819839999999999</v>
      </c>
      <c r="X13" s="2" t="str">
        <f>'Take Off'!V14</f>
        <v>m2</v>
      </c>
      <c r="Y13" s="9">
        <f>'Take Off'!W14</f>
        <v>3</v>
      </c>
      <c r="Z13" s="2">
        <f>'Take Off'!Y14</f>
        <v>0</v>
      </c>
      <c r="AA13" s="34">
        <f>'Take Off'!Z14</f>
        <v>15</v>
      </c>
    </row>
    <row r="14" spans="1:27" x14ac:dyDescent="0.25">
      <c r="A14" s="141">
        <v>13</v>
      </c>
      <c r="B14" s="2" t="str">
        <f>'Take Off'!B15</f>
        <v>PR2306 (SO-777)</v>
      </c>
      <c r="C14" s="2" t="str">
        <f>'Take Off'!C15</f>
        <v>Chapel Street</v>
      </c>
      <c r="D14" s="8" t="str">
        <f>'Take Off'!E15</f>
        <v xml:space="preserve">Panel PB1-31 2855x1011 (Girth 3016 x 1147) </v>
      </c>
      <c r="E14" s="2" t="str">
        <f>'Take Off'!F15</f>
        <v>CSS-P1-PB1</v>
      </c>
      <c r="F14" s="2" t="str">
        <f>'Take Off'!G15</f>
        <v>PB1-31</v>
      </c>
      <c r="G14" s="2" t="str">
        <f>'Take Off'!H15</f>
        <v>West</v>
      </c>
      <c r="H14" s="2" t="str">
        <f>'Take Off'!I15</f>
        <v>(L2-6)</v>
      </c>
      <c r="I14" s="12">
        <f>'Take Off'!N15</f>
        <v>25</v>
      </c>
      <c r="J14" s="2" t="str">
        <f>'Take Off'!J15</f>
        <v>Bronze: 56PRR/4163</v>
      </c>
      <c r="K14" s="3" t="str">
        <f>'Take Off'!K15</f>
        <v>Outside</v>
      </c>
      <c r="L14" s="4" t="str">
        <f>IF('Take Off'!D15="Flat Panel", "N", "Y")</f>
        <v>Y</v>
      </c>
      <c r="M14" s="9">
        <f>'Take Off'!AA15/I14</f>
        <v>28.020751200000003</v>
      </c>
      <c r="N14" s="9">
        <f t="shared" si="0"/>
        <v>700.51878000000011</v>
      </c>
      <c r="O14" s="9"/>
      <c r="P14" s="13">
        <f>'Take Off'!L15</f>
        <v>2855</v>
      </c>
      <c r="Q14" s="13">
        <f>'Take Off'!M15</f>
        <v>1011</v>
      </c>
      <c r="R14" s="13">
        <f>'Take Off'!N15</f>
        <v>25</v>
      </c>
      <c r="S14" s="10">
        <f>'Take Off'!P15</f>
        <v>72.160124999999994</v>
      </c>
      <c r="T14" s="14">
        <f>'Take Off'!Q15</f>
        <v>3016</v>
      </c>
      <c r="U14" s="14">
        <f>'Take Off'!R15</f>
        <v>1147</v>
      </c>
      <c r="V14" s="14">
        <f>'Take Off'!S15</f>
        <v>25</v>
      </c>
      <c r="W14" s="11">
        <f>'Take Off'!U15</f>
        <v>86.483800000000002</v>
      </c>
      <c r="X14" s="2" t="str">
        <f>'Take Off'!V15</f>
        <v>m2</v>
      </c>
      <c r="Y14" s="9">
        <f>'Take Off'!W15</f>
        <v>3</v>
      </c>
      <c r="Z14" s="2">
        <f>'Take Off'!Y15</f>
        <v>0</v>
      </c>
      <c r="AA14" s="34">
        <f>'Take Off'!Z15</f>
        <v>25</v>
      </c>
    </row>
    <row r="15" spans="1:27" x14ac:dyDescent="0.25">
      <c r="A15" s="141">
        <v>14</v>
      </c>
      <c r="B15" s="2" t="str">
        <f>'Take Off'!B16</f>
        <v>PR2306 (SO-777)</v>
      </c>
      <c r="C15" s="2" t="str">
        <f>'Take Off'!C16</f>
        <v>Chapel Street</v>
      </c>
      <c r="D15" s="8" t="str">
        <f>'Take Off'!E16</f>
        <v xml:space="preserve">Stiffener PB1-31 50x1011 (Girth 198 x 1011) </v>
      </c>
      <c r="E15" s="2" t="str">
        <f>'Take Off'!F16</f>
        <v>CSS-P1-PB1</v>
      </c>
      <c r="F15" s="2" t="str">
        <f>'Take Off'!G16</f>
        <v>PB1-31</v>
      </c>
      <c r="G15" s="2" t="str">
        <f>'Take Off'!H16</f>
        <v>West</v>
      </c>
      <c r="H15" s="2" t="str">
        <f>'Take Off'!I16</f>
        <v>(L2-6)</v>
      </c>
      <c r="I15" s="12">
        <f>'Take Off'!N16</f>
        <v>100</v>
      </c>
      <c r="J15" s="2" t="str">
        <f>'Take Off'!J16</f>
        <v>Mill Finish</v>
      </c>
      <c r="K15" s="3" t="str">
        <f>'Take Off'!K16</f>
        <v>Outside</v>
      </c>
      <c r="L15" s="4" t="str">
        <f>IF('Take Off'!D16="Flat Panel", "N", "Y")</f>
        <v>Y</v>
      </c>
      <c r="M15" s="9">
        <f>'Take Off'!AA16/I15</f>
        <v>1.6214418000000002</v>
      </c>
      <c r="N15" s="9">
        <f t="shared" si="0"/>
        <v>162.14418000000001</v>
      </c>
      <c r="O15" s="9"/>
      <c r="P15" s="13" t="str">
        <f>'Take Off'!L16</f>
        <v>50</v>
      </c>
      <c r="Q15" s="13">
        <f>'Take Off'!M16</f>
        <v>1011</v>
      </c>
      <c r="R15" s="13">
        <f>'Take Off'!N16</f>
        <v>100</v>
      </c>
      <c r="S15" s="10">
        <f>'Take Off'!P16</f>
        <v>5.0549999999999997</v>
      </c>
      <c r="T15" s="14">
        <f>'Take Off'!Q16</f>
        <v>198</v>
      </c>
      <c r="U15" s="14">
        <f>'Take Off'!R16</f>
        <v>1011</v>
      </c>
      <c r="V15" s="14">
        <f>'Take Off'!S16</f>
        <v>100</v>
      </c>
      <c r="W15" s="11">
        <f>'Take Off'!U16</f>
        <v>20.017800000000001</v>
      </c>
      <c r="X15" s="2" t="str">
        <f>'Take Off'!V16</f>
        <v>m2</v>
      </c>
      <c r="Y15" s="9">
        <f>'Take Off'!W16</f>
        <v>3</v>
      </c>
      <c r="Z15" s="2">
        <f>'Take Off'!Y16</f>
        <v>0</v>
      </c>
      <c r="AA15" s="34">
        <f>'Take Off'!Z16</f>
        <v>100</v>
      </c>
    </row>
    <row r="16" spans="1:27" x14ac:dyDescent="0.25">
      <c r="A16" s="141">
        <v>15</v>
      </c>
      <c r="B16" s="2" t="str">
        <f>'Take Off'!B17</f>
        <v>PR2306 (SO-777)</v>
      </c>
      <c r="C16" s="2" t="str">
        <f>'Take Off'!C17</f>
        <v>Chapel Street</v>
      </c>
      <c r="D16" s="8" t="str">
        <f>'Take Off'!E17</f>
        <v xml:space="preserve">Panel PB1-34 2855x639 (Girth 3016 x 775) </v>
      </c>
      <c r="E16" s="2" t="str">
        <f>'Take Off'!F17</f>
        <v>CSS-P1-PB1</v>
      </c>
      <c r="F16" s="2" t="str">
        <f>'Take Off'!G17</f>
        <v>PB1-34</v>
      </c>
      <c r="G16" s="2" t="str">
        <f>'Take Off'!H17</f>
        <v>West</v>
      </c>
      <c r="H16" s="2" t="str">
        <f>'Take Off'!I17</f>
        <v>(L2-6)</v>
      </c>
      <c r="I16" s="12">
        <f>'Take Off'!N17</f>
        <v>5</v>
      </c>
      <c r="J16" s="2" t="str">
        <f>'Take Off'!J17</f>
        <v>Bronze: 56PRR/4163</v>
      </c>
      <c r="K16" s="3" t="str">
        <f>'Take Off'!K17</f>
        <v>Outside</v>
      </c>
      <c r="L16" s="4" t="str">
        <f>IF('Take Off'!D17="Flat Panel", "N", "Y")</f>
        <v>Y</v>
      </c>
      <c r="M16" s="9">
        <f>'Take Off'!AA17/I16</f>
        <v>18.932939999999999</v>
      </c>
      <c r="N16" s="9">
        <f t="shared" si="0"/>
        <v>94.664699999999996</v>
      </c>
      <c r="O16" s="9"/>
      <c r="P16" s="13">
        <f>'Take Off'!L17</f>
        <v>2855</v>
      </c>
      <c r="Q16" s="13">
        <f>'Take Off'!M17</f>
        <v>639</v>
      </c>
      <c r="R16" s="13">
        <f>'Take Off'!N17</f>
        <v>5</v>
      </c>
      <c r="S16" s="10">
        <f>'Take Off'!P17</f>
        <v>9.1217249999999996</v>
      </c>
      <c r="T16" s="14">
        <f>'Take Off'!Q17</f>
        <v>3016</v>
      </c>
      <c r="U16" s="14">
        <f>'Take Off'!R17</f>
        <v>775</v>
      </c>
      <c r="V16" s="14">
        <f>'Take Off'!S17</f>
        <v>5</v>
      </c>
      <c r="W16" s="11">
        <f>'Take Off'!U17</f>
        <v>11.686999999999999</v>
      </c>
      <c r="X16" s="2" t="str">
        <f>'Take Off'!V17</f>
        <v>m2</v>
      </c>
      <c r="Y16" s="9">
        <f>'Take Off'!W17</f>
        <v>3</v>
      </c>
      <c r="Z16" s="2">
        <f>'Take Off'!Y17</f>
        <v>0</v>
      </c>
      <c r="AA16" s="34">
        <f>'Take Off'!Z17</f>
        <v>5</v>
      </c>
    </row>
    <row r="17" spans="1:27" x14ac:dyDescent="0.25">
      <c r="A17" s="141">
        <v>16</v>
      </c>
      <c r="B17" s="2" t="str">
        <f>'Take Off'!B18</f>
        <v>PR2306 (SO-777)</v>
      </c>
      <c r="C17" s="2" t="str">
        <f>'Take Off'!C18</f>
        <v>Chapel Street</v>
      </c>
      <c r="D17" s="8" t="str">
        <f>'Take Off'!E18</f>
        <v xml:space="preserve">Panel PB1-07 2855x907 (Girth 3016 x 1043) </v>
      </c>
      <c r="E17" s="2" t="str">
        <f>'Take Off'!F18</f>
        <v>CSS-P2-PB1</v>
      </c>
      <c r="F17" s="2" t="str">
        <f>'Take Off'!G18</f>
        <v>PB1-07</v>
      </c>
      <c r="G17" s="2" t="str">
        <f>'Take Off'!H18</f>
        <v>South</v>
      </c>
      <c r="H17" s="2" t="str">
        <f>'Take Off'!I18</f>
        <v>(L7-10)</v>
      </c>
      <c r="I17" s="12">
        <f>'Take Off'!N18</f>
        <v>8</v>
      </c>
      <c r="J17" s="2" t="str">
        <f>'Take Off'!J18</f>
        <v>Bronze: 56PRR/4163</v>
      </c>
      <c r="K17" s="3" t="str">
        <f>'Take Off'!K18</f>
        <v>Outside</v>
      </c>
      <c r="L17" s="4" t="str">
        <f>IF('Take Off'!D18="Flat Panel", "N", "Y")</f>
        <v>Y</v>
      </c>
      <c r="M17" s="9">
        <f>'Take Off'!AA18/I17</f>
        <v>25.480072799999999</v>
      </c>
      <c r="N17" s="9">
        <f t="shared" si="0"/>
        <v>203.84058239999999</v>
      </c>
      <c r="O17" s="9"/>
      <c r="P17" s="13">
        <f>'Take Off'!L18</f>
        <v>2855</v>
      </c>
      <c r="Q17" s="13">
        <f>'Take Off'!M18</f>
        <v>907</v>
      </c>
      <c r="R17" s="13">
        <f>'Take Off'!N18</f>
        <v>8</v>
      </c>
      <c r="S17" s="10">
        <f>'Take Off'!P18</f>
        <v>20.715879999999999</v>
      </c>
      <c r="T17" s="14">
        <f>'Take Off'!Q18</f>
        <v>3016</v>
      </c>
      <c r="U17" s="14">
        <f>'Take Off'!R18</f>
        <v>1043</v>
      </c>
      <c r="V17" s="14">
        <f>'Take Off'!S18</f>
        <v>8</v>
      </c>
      <c r="W17" s="11">
        <f>'Take Off'!U18</f>
        <v>25.165503999999999</v>
      </c>
      <c r="X17" s="2" t="str">
        <f>'Take Off'!V18</f>
        <v>m2</v>
      </c>
      <c r="Y17" s="9">
        <f>'Take Off'!W18</f>
        <v>3</v>
      </c>
      <c r="Z17" s="2">
        <f>'Take Off'!Y18</f>
        <v>0</v>
      </c>
      <c r="AA17" s="34">
        <f>'Take Off'!Z18</f>
        <v>8</v>
      </c>
    </row>
    <row r="18" spans="1:27" x14ac:dyDescent="0.25">
      <c r="A18" s="141">
        <v>17</v>
      </c>
      <c r="B18" s="2" t="str">
        <f>'Take Off'!B19</f>
        <v>PR2306 (SO-777)</v>
      </c>
      <c r="C18" s="2" t="str">
        <f>'Take Off'!C19</f>
        <v>Chapel Street</v>
      </c>
      <c r="D18" s="8" t="str">
        <f>'Take Off'!E19</f>
        <v xml:space="preserve">Stiffener PB1-07 50x907 (Girth 198 x 907) </v>
      </c>
      <c r="E18" s="2" t="str">
        <f>'Take Off'!F19</f>
        <v>CSS-P2-PB1</v>
      </c>
      <c r="F18" s="2" t="str">
        <f>'Take Off'!G19</f>
        <v>PB1-07</v>
      </c>
      <c r="G18" s="2" t="str">
        <f>'Take Off'!H19</f>
        <v>South</v>
      </c>
      <c r="H18" s="2" t="str">
        <f>'Take Off'!I19</f>
        <v>(L7-10)</v>
      </c>
      <c r="I18" s="12">
        <f>'Take Off'!N19</f>
        <v>32</v>
      </c>
      <c r="J18" s="2" t="str">
        <f>'Take Off'!J19</f>
        <v>Mill Finish</v>
      </c>
      <c r="K18" s="3" t="str">
        <f>'Take Off'!K19</f>
        <v>Outside</v>
      </c>
      <c r="L18" s="4" t="str">
        <f>IF('Take Off'!D19="Flat Panel", "N", "Y")</f>
        <v>Y</v>
      </c>
      <c r="M18" s="9">
        <f>'Take Off'!AA19/I18</f>
        <v>1.4546466000000002</v>
      </c>
      <c r="N18" s="9">
        <f t="shared" si="0"/>
        <v>46.548691200000007</v>
      </c>
      <c r="O18" s="9"/>
      <c r="P18" s="13" t="str">
        <f>'Take Off'!L19</f>
        <v>50</v>
      </c>
      <c r="Q18" s="13">
        <f>'Take Off'!M19</f>
        <v>907</v>
      </c>
      <c r="R18" s="13">
        <f>'Take Off'!N19</f>
        <v>32</v>
      </c>
      <c r="S18" s="10">
        <f>'Take Off'!P19</f>
        <v>1.4512</v>
      </c>
      <c r="T18" s="14">
        <f>'Take Off'!Q19</f>
        <v>198</v>
      </c>
      <c r="U18" s="14">
        <f>'Take Off'!R19</f>
        <v>907</v>
      </c>
      <c r="V18" s="14">
        <f>'Take Off'!S19</f>
        <v>32</v>
      </c>
      <c r="W18" s="11">
        <f>'Take Off'!U19</f>
        <v>5.7467519999999999</v>
      </c>
      <c r="X18" s="2" t="str">
        <f>'Take Off'!V19</f>
        <v>m2</v>
      </c>
      <c r="Y18" s="9">
        <f>'Take Off'!W19</f>
        <v>3</v>
      </c>
      <c r="Z18" s="2">
        <f>'Take Off'!Y19</f>
        <v>0</v>
      </c>
      <c r="AA18" s="34">
        <f>'Take Off'!Z19</f>
        <v>32</v>
      </c>
    </row>
    <row r="19" spans="1:27" x14ac:dyDescent="0.25">
      <c r="A19" s="141">
        <v>18</v>
      </c>
      <c r="B19" s="2" t="str">
        <f>'Take Off'!B20</f>
        <v>PR2306 (SO-777)</v>
      </c>
      <c r="C19" s="2" t="str">
        <f>'Take Off'!C20</f>
        <v>Chapel Street</v>
      </c>
      <c r="D19" s="8" t="str">
        <f>'Take Off'!E20</f>
        <v xml:space="preserve">Panel PB1-08 2855x280 (Girth 3016 x 416) </v>
      </c>
      <c r="E19" s="2" t="str">
        <f>'Take Off'!F20</f>
        <v>CSS-P2-PB1</v>
      </c>
      <c r="F19" s="2" t="str">
        <f>'Take Off'!G20</f>
        <v>PB1-08</v>
      </c>
      <c r="G19" s="2" t="str">
        <f>'Take Off'!H20</f>
        <v>West</v>
      </c>
      <c r="H19" s="2" t="str">
        <f>'Take Off'!I20</f>
        <v>(L7-10)</v>
      </c>
      <c r="I19" s="12">
        <f>'Take Off'!N20</f>
        <v>12</v>
      </c>
      <c r="J19" s="2" t="str">
        <f>'Take Off'!J20</f>
        <v>Bronze: 56PRR/4163</v>
      </c>
      <c r="K19" s="3" t="str">
        <f>'Take Off'!K20</f>
        <v>Outside</v>
      </c>
      <c r="L19" s="4" t="str">
        <f>IF('Take Off'!D20="Flat Panel", "N", "Y")</f>
        <v>Y</v>
      </c>
      <c r="M19" s="9">
        <f>'Take Off'!AA20/I19</f>
        <v>10.162713600000002</v>
      </c>
      <c r="N19" s="9">
        <f t="shared" si="0"/>
        <v>121.95256320000001</v>
      </c>
      <c r="O19" s="9"/>
      <c r="P19" s="13">
        <f>'Take Off'!L20</f>
        <v>2855</v>
      </c>
      <c r="Q19" s="13">
        <f>'Take Off'!M20</f>
        <v>280</v>
      </c>
      <c r="R19" s="13">
        <f>'Take Off'!N20</f>
        <v>12</v>
      </c>
      <c r="S19" s="10">
        <f>'Take Off'!P20</f>
        <v>9.5928000000000004</v>
      </c>
      <c r="T19" s="14">
        <f>'Take Off'!Q20</f>
        <v>3016</v>
      </c>
      <c r="U19" s="14">
        <f>'Take Off'!R20</f>
        <v>416</v>
      </c>
      <c r="V19" s="14">
        <f>'Take Off'!S20</f>
        <v>12</v>
      </c>
      <c r="W19" s="11">
        <f>'Take Off'!U20</f>
        <v>15.055872000000001</v>
      </c>
      <c r="X19" s="2" t="str">
        <f>'Take Off'!V20</f>
        <v>m2</v>
      </c>
      <c r="Y19" s="9">
        <f>'Take Off'!W20</f>
        <v>3</v>
      </c>
      <c r="Z19" s="2">
        <f>'Take Off'!Y20</f>
        <v>0</v>
      </c>
      <c r="AA19" s="34">
        <f>'Take Off'!Z20</f>
        <v>12</v>
      </c>
    </row>
    <row r="20" spans="1:27" x14ac:dyDescent="0.25">
      <c r="A20" s="141">
        <v>19</v>
      </c>
      <c r="B20" s="2" t="str">
        <f>'Take Off'!B21</f>
        <v>PR2306 (SO-777)</v>
      </c>
      <c r="C20" s="2" t="str">
        <f>'Take Off'!C21</f>
        <v>Chapel Street</v>
      </c>
      <c r="D20" s="8" t="str">
        <f>'Take Off'!E21</f>
        <v xml:space="preserve">Panel PB1-31 2855x1011 (Girth 3016 x 1147) </v>
      </c>
      <c r="E20" s="2" t="str">
        <f>'Take Off'!F21</f>
        <v>CSS-P2-PB1</v>
      </c>
      <c r="F20" s="2" t="str">
        <f>'Take Off'!G21</f>
        <v>PB1-31</v>
      </c>
      <c r="G20" s="2" t="str">
        <f>'Take Off'!H21</f>
        <v>West</v>
      </c>
      <c r="H20" s="2" t="str">
        <f>'Take Off'!I21</f>
        <v>(L7-10)</v>
      </c>
      <c r="I20" s="12">
        <f>'Take Off'!N21</f>
        <v>20</v>
      </c>
      <c r="J20" s="2" t="str">
        <f>'Take Off'!J21</f>
        <v>Bronze: 56PRR/4163</v>
      </c>
      <c r="K20" s="3" t="str">
        <f>'Take Off'!K21</f>
        <v>Outside</v>
      </c>
      <c r="L20" s="4" t="str">
        <f>IF('Take Off'!D21="Flat Panel", "N", "Y")</f>
        <v>Y</v>
      </c>
      <c r="M20" s="9">
        <f>'Take Off'!AA21/I20</f>
        <v>28.020751199999999</v>
      </c>
      <c r="N20" s="9">
        <f t="shared" si="0"/>
        <v>560.41502400000002</v>
      </c>
      <c r="O20" s="9"/>
      <c r="P20" s="13">
        <f>'Take Off'!L21</f>
        <v>2855</v>
      </c>
      <c r="Q20" s="13">
        <f>'Take Off'!M21</f>
        <v>1011</v>
      </c>
      <c r="R20" s="13">
        <f>'Take Off'!N21</f>
        <v>20</v>
      </c>
      <c r="S20" s="10">
        <f>'Take Off'!P21</f>
        <v>57.728099999999998</v>
      </c>
      <c r="T20" s="14">
        <f>'Take Off'!Q21</f>
        <v>3016</v>
      </c>
      <c r="U20" s="14">
        <f>'Take Off'!R21</f>
        <v>1147</v>
      </c>
      <c r="V20" s="14">
        <f>'Take Off'!S21</f>
        <v>20</v>
      </c>
      <c r="W20" s="11">
        <f>'Take Off'!U21</f>
        <v>69.187039999999996</v>
      </c>
      <c r="X20" s="2" t="str">
        <f>'Take Off'!V21</f>
        <v>m2</v>
      </c>
      <c r="Y20" s="9">
        <f>'Take Off'!W21</f>
        <v>3</v>
      </c>
      <c r="Z20" s="2">
        <f>'Take Off'!Y21</f>
        <v>0</v>
      </c>
      <c r="AA20" s="34">
        <f>'Take Off'!Z21</f>
        <v>20</v>
      </c>
    </row>
    <row r="21" spans="1:27" x14ac:dyDescent="0.25">
      <c r="A21" s="141">
        <v>20</v>
      </c>
      <c r="B21" s="2" t="str">
        <f>'Take Off'!B22</f>
        <v>PR2306 (SO-777)</v>
      </c>
      <c r="C21" s="2" t="str">
        <f>'Take Off'!C22</f>
        <v>Chapel Street</v>
      </c>
      <c r="D21" s="8" t="str">
        <f>'Take Off'!E22</f>
        <v xml:space="preserve">Stiffener PB1-31 50x1011 (Girth 198 x 1011) </v>
      </c>
      <c r="E21" s="2" t="str">
        <f>'Take Off'!F22</f>
        <v>CSS-P2-PB1</v>
      </c>
      <c r="F21" s="2" t="str">
        <f>'Take Off'!G22</f>
        <v>PB1-31</v>
      </c>
      <c r="G21" s="2" t="str">
        <f>'Take Off'!H22</f>
        <v>West</v>
      </c>
      <c r="H21" s="2" t="str">
        <f>'Take Off'!I22</f>
        <v>(L7-10)</v>
      </c>
      <c r="I21" s="12">
        <f>'Take Off'!N22</f>
        <v>80</v>
      </c>
      <c r="J21" s="2" t="str">
        <f>'Take Off'!J22</f>
        <v>Mill Finish</v>
      </c>
      <c r="K21" s="3" t="str">
        <f>'Take Off'!K22</f>
        <v>Outside</v>
      </c>
      <c r="L21" s="4" t="str">
        <f>IF('Take Off'!D22="Flat Panel", "N", "Y")</f>
        <v>Y</v>
      </c>
      <c r="M21" s="9">
        <f>'Take Off'!AA22/I21</f>
        <v>1.6214418000000002</v>
      </c>
      <c r="N21" s="9">
        <f t="shared" si="0"/>
        <v>129.71534400000002</v>
      </c>
      <c r="O21" s="9"/>
      <c r="P21" s="13" t="str">
        <f>'Take Off'!L22</f>
        <v>50</v>
      </c>
      <c r="Q21" s="13">
        <f>'Take Off'!M22</f>
        <v>1011</v>
      </c>
      <c r="R21" s="13">
        <f>'Take Off'!N22</f>
        <v>80</v>
      </c>
      <c r="S21" s="10">
        <f>'Take Off'!P22</f>
        <v>4.0439999999999996</v>
      </c>
      <c r="T21" s="14">
        <f>'Take Off'!Q22</f>
        <v>198</v>
      </c>
      <c r="U21" s="14">
        <f>'Take Off'!R22</f>
        <v>1011</v>
      </c>
      <c r="V21" s="14">
        <f>'Take Off'!S22</f>
        <v>80</v>
      </c>
      <c r="W21" s="11">
        <f>'Take Off'!U22</f>
        <v>16.014240000000001</v>
      </c>
      <c r="X21" s="2" t="str">
        <f>'Take Off'!V22</f>
        <v>m2</v>
      </c>
      <c r="Y21" s="9">
        <f>'Take Off'!W22</f>
        <v>3</v>
      </c>
      <c r="Z21" s="2">
        <f>'Take Off'!Y22</f>
        <v>0</v>
      </c>
      <c r="AA21" s="34">
        <f>'Take Off'!Z22</f>
        <v>80</v>
      </c>
    </row>
    <row r="22" spans="1:27" x14ac:dyDescent="0.25">
      <c r="A22" s="141">
        <v>21</v>
      </c>
      <c r="B22" s="2" t="str">
        <f>'Take Off'!B23</f>
        <v>PR2306 (SO-777)</v>
      </c>
      <c r="C22" s="2" t="str">
        <f>'Take Off'!C23</f>
        <v>Chapel Street</v>
      </c>
      <c r="D22" s="8" t="str">
        <f>'Take Off'!E23</f>
        <v xml:space="preserve">Panel PB1-34 2855x639 (Girth 3016 x 775) </v>
      </c>
      <c r="E22" s="2" t="str">
        <f>'Take Off'!F23</f>
        <v>CSS-P2-PB1</v>
      </c>
      <c r="F22" s="2" t="str">
        <f>'Take Off'!G23</f>
        <v>PB1-34</v>
      </c>
      <c r="G22" s="2" t="str">
        <f>'Take Off'!H23</f>
        <v>West</v>
      </c>
      <c r="H22" s="2" t="str">
        <f>'Take Off'!I23</f>
        <v>(L7-10)</v>
      </c>
      <c r="I22" s="12">
        <f>'Take Off'!N23</f>
        <v>4</v>
      </c>
      <c r="J22" s="2" t="str">
        <f>'Take Off'!J23</f>
        <v>Bronze: 56PRR/4163</v>
      </c>
      <c r="K22" s="3" t="str">
        <f>'Take Off'!K23</f>
        <v>Outside</v>
      </c>
      <c r="L22" s="4" t="str">
        <f>IF('Take Off'!D23="Flat Panel", "N", "Y")</f>
        <v>Y</v>
      </c>
      <c r="M22" s="9">
        <f>'Take Off'!AA23/I22</f>
        <v>18.932940000000002</v>
      </c>
      <c r="N22" s="9">
        <f t="shared" si="0"/>
        <v>75.731760000000008</v>
      </c>
      <c r="O22" s="9"/>
      <c r="P22" s="13">
        <f>'Take Off'!L23</f>
        <v>2855</v>
      </c>
      <c r="Q22" s="13">
        <f>'Take Off'!M23</f>
        <v>639</v>
      </c>
      <c r="R22" s="13">
        <f>'Take Off'!N23</f>
        <v>4</v>
      </c>
      <c r="S22" s="10">
        <f>'Take Off'!P23</f>
        <v>7.2973800000000004</v>
      </c>
      <c r="T22" s="14">
        <f>'Take Off'!Q23</f>
        <v>3016</v>
      </c>
      <c r="U22" s="14">
        <f>'Take Off'!R23</f>
        <v>775</v>
      </c>
      <c r="V22" s="14">
        <f>'Take Off'!S23</f>
        <v>4</v>
      </c>
      <c r="W22" s="11">
        <f>'Take Off'!U23</f>
        <v>9.3496000000000006</v>
      </c>
      <c r="X22" s="2" t="str">
        <f>'Take Off'!V23</f>
        <v>m2</v>
      </c>
      <c r="Y22" s="9">
        <f>'Take Off'!W23</f>
        <v>3</v>
      </c>
      <c r="Z22" s="2">
        <f>'Take Off'!Y23</f>
        <v>0</v>
      </c>
      <c r="AA22" s="34">
        <f>'Take Off'!Z23</f>
        <v>4</v>
      </c>
    </row>
    <row r="23" spans="1:27" x14ac:dyDescent="0.25">
      <c r="A23" s="141">
        <v>22</v>
      </c>
      <c r="B23" s="2" t="str">
        <f>'Take Off'!B24</f>
        <v>PR2306 (SO-777)</v>
      </c>
      <c r="C23" s="2" t="str">
        <f>'Take Off'!C24</f>
        <v>Chapel Street</v>
      </c>
      <c r="D23" s="8" t="str">
        <f>'Take Off'!E24</f>
        <v xml:space="preserve">Panel PB1-06 377x1105 (Girth 538 x 1241) </v>
      </c>
      <c r="E23" s="2" t="str">
        <f>'Take Off'!F24</f>
        <v>CSS-P3-PB1</v>
      </c>
      <c r="F23" s="2" t="str">
        <f>'Take Off'!G24</f>
        <v>PB1-06</v>
      </c>
      <c r="G23" s="2" t="str">
        <f>'Take Off'!H24</f>
        <v>South</v>
      </c>
      <c r="H23" s="2" t="str">
        <f>'Take Off'!I24</f>
        <v>(L11-16)</v>
      </c>
      <c r="I23" s="12">
        <f>'Take Off'!N24</f>
        <v>22</v>
      </c>
      <c r="J23" s="2" t="str">
        <f>'Take Off'!J24</f>
        <v>Bronze: 56PRR/4163</v>
      </c>
      <c r="K23" s="3" t="str">
        <f>'Take Off'!K24</f>
        <v>Outside</v>
      </c>
      <c r="L23" s="4" t="str">
        <f>IF('Take Off'!D24="Flat Panel", "N", "Y")</f>
        <v>Y</v>
      </c>
      <c r="M23" s="9">
        <f>'Take Off'!AA24/I23</f>
        <v>5.4080298000000004</v>
      </c>
      <c r="N23" s="9">
        <f t="shared" si="0"/>
        <v>118.97665560000002</v>
      </c>
      <c r="O23" s="9"/>
      <c r="P23" s="13">
        <f>'Take Off'!L24</f>
        <v>377</v>
      </c>
      <c r="Q23" s="13">
        <f>'Take Off'!M24</f>
        <v>1105</v>
      </c>
      <c r="R23" s="13">
        <f>'Take Off'!N24</f>
        <v>22</v>
      </c>
      <c r="S23" s="10">
        <f>'Take Off'!P24</f>
        <v>9.1648700000000005</v>
      </c>
      <c r="T23" s="14">
        <f>'Take Off'!Q24</f>
        <v>538</v>
      </c>
      <c r="U23" s="14">
        <f>'Take Off'!R24</f>
        <v>1241</v>
      </c>
      <c r="V23" s="14">
        <f>'Take Off'!S24</f>
        <v>22</v>
      </c>
      <c r="W23" s="11">
        <f>'Take Off'!U24</f>
        <v>14.688476</v>
      </c>
      <c r="X23" s="2" t="str">
        <f>'Take Off'!V24</f>
        <v>m2</v>
      </c>
      <c r="Y23" s="9">
        <f>'Take Off'!W24</f>
        <v>3</v>
      </c>
      <c r="Z23" s="2">
        <f>'Take Off'!Y24</f>
        <v>0</v>
      </c>
      <c r="AA23" s="34">
        <f>'Take Off'!Z24</f>
        <v>32</v>
      </c>
    </row>
    <row r="24" spans="1:27" x14ac:dyDescent="0.25">
      <c r="A24" s="141">
        <v>23</v>
      </c>
      <c r="B24" s="2" t="str">
        <f>'Take Off'!B25</f>
        <v>PR2306 (SO-777)</v>
      </c>
      <c r="C24" s="2" t="str">
        <f>'Take Off'!C25</f>
        <v>Chapel Street</v>
      </c>
      <c r="D24" s="8" t="str">
        <f>'Take Off'!E25</f>
        <v xml:space="preserve">Stiffener PB1-06 50x1105 (Girth 198 x 1105) </v>
      </c>
      <c r="E24" s="2" t="str">
        <f>'Take Off'!F25</f>
        <v>CSS-P3-PB1</v>
      </c>
      <c r="F24" s="2" t="str">
        <f>'Take Off'!G25</f>
        <v>PB1-06</v>
      </c>
      <c r="G24" s="2" t="str">
        <f>'Take Off'!H25</f>
        <v>South</v>
      </c>
      <c r="H24" s="2" t="str">
        <f>'Take Off'!I25</f>
        <v>(L11-16)</v>
      </c>
      <c r="I24" s="12">
        <f>'Take Off'!N25</f>
        <v>22</v>
      </c>
      <c r="J24" s="2" t="str">
        <f>'Take Off'!J25</f>
        <v>Mill Finish</v>
      </c>
      <c r="K24" s="3" t="str">
        <f>'Take Off'!K25</f>
        <v>Outside</v>
      </c>
      <c r="L24" s="4" t="str">
        <f>IF('Take Off'!D25="Flat Panel", "N", "Y")</f>
        <v>Y</v>
      </c>
      <c r="M24" s="9">
        <f>'Take Off'!AA25/I24</f>
        <v>1.7721990000000003</v>
      </c>
      <c r="N24" s="9">
        <f t="shared" si="0"/>
        <v>38.988378000000004</v>
      </c>
      <c r="O24" s="9"/>
      <c r="P24" s="13" t="str">
        <f>'Take Off'!L25</f>
        <v>50</v>
      </c>
      <c r="Q24" s="13">
        <f>'Take Off'!M25</f>
        <v>1105</v>
      </c>
      <c r="R24" s="13">
        <f>'Take Off'!N25</f>
        <v>22</v>
      </c>
      <c r="S24" s="10">
        <f>'Take Off'!P25</f>
        <v>1.2155</v>
      </c>
      <c r="T24" s="14">
        <f>'Take Off'!Q25</f>
        <v>198</v>
      </c>
      <c r="U24" s="14">
        <f>'Take Off'!R25</f>
        <v>1105</v>
      </c>
      <c r="V24" s="14">
        <f>'Take Off'!S25</f>
        <v>22</v>
      </c>
      <c r="W24" s="11">
        <f>'Take Off'!U25</f>
        <v>4.8133800000000004</v>
      </c>
      <c r="X24" s="2" t="str">
        <f>'Take Off'!V25</f>
        <v>m2</v>
      </c>
      <c r="Y24" s="9">
        <f>'Take Off'!W25</f>
        <v>3</v>
      </c>
      <c r="Z24" s="2">
        <f>'Take Off'!Y25</f>
        <v>0</v>
      </c>
      <c r="AA24" s="34">
        <f>'Take Off'!Z25</f>
        <v>32</v>
      </c>
    </row>
    <row r="25" spans="1:27" x14ac:dyDescent="0.25">
      <c r="A25" s="141">
        <v>24</v>
      </c>
      <c r="B25" s="2" t="str">
        <f>'Take Off'!B26</f>
        <v>PR2306 (SO-777)</v>
      </c>
      <c r="C25" s="2" t="str">
        <f>'Take Off'!C26</f>
        <v>Chapel Street</v>
      </c>
      <c r="D25" s="8" t="str">
        <f>'Take Off'!E26</f>
        <v xml:space="preserve">Panel PB1-07 2855x907 (Girth 3016 x 1043) </v>
      </c>
      <c r="E25" s="2" t="str">
        <f>'Take Off'!F26</f>
        <v>CSS-P3-PB1</v>
      </c>
      <c r="F25" s="2" t="str">
        <f>'Take Off'!G26</f>
        <v>PB1-07</v>
      </c>
      <c r="G25" s="2" t="str">
        <f>'Take Off'!H26</f>
        <v>South</v>
      </c>
      <c r="H25" s="2" t="str">
        <f>'Take Off'!I26</f>
        <v>(L11-16)</v>
      </c>
      <c r="I25" s="12">
        <f>'Take Off'!N26</f>
        <v>4</v>
      </c>
      <c r="J25" s="2" t="str">
        <f>'Take Off'!J26</f>
        <v>Bronze: 56PRR/4163</v>
      </c>
      <c r="K25" s="3" t="str">
        <f>'Take Off'!K26</f>
        <v>Outside</v>
      </c>
      <c r="L25" s="4" t="str">
        <f>IF('Take Off'!D26="Flat Panel", "N", "Y")</f>
        <v>Y</v>
      </c>
      <c r="M25" s="9">
        <f>'Take Off'!AA26/I25</f>
        <v>25.480072799999999</v>
      </c>
      <c r="N25" s="9">
        <f t="shared" si="0"/>
        <v>101.92029119999999</v>
      </c>
      <c r="O25" s="9"/>
      <c r="P25" s="13">
        <f>'Take Off'!L26</f>
        <v>2855</v>
      </c>
      <c r="Q25" s="13">
        <f>'Take Off'!M26</f>
        <v>907</v>
      </c>
      <c r="R25" s="13">
        <f>'Take Off'!N26</f>
        <v>4</v>
      </c>
      <c r="S25" s="10">
        <f>'Take Off'!P26</f>
        <v>10.357939999999999</v>
      </c>
      <c r="T25" s="14">
        <f>'Take Off'!Q26</f>
        <v>3016</v>
      </c>
      <c r="U25" s="14">
        <f>'Take Off'!R26</f>
        <v>1043</v>
      </c>
      <c r="V25" s="14">
        <f>'Take Off'!S26</f>
        <v>4</v>
      </c>
      <c r="W25" s="11">
        <f>'Take Off'!U26</f>
        <v>12.582751999999999</v>
      </c>
      <c r="X25" s="2" t="str">
        <f>'Take Off'!V26</f>
        <v>m2</v>
      </c>
      <c r="Y25" s="9">
        <f>'Take Off'!W26</f>
        <v>3</v>
      </c>
      <c r="Z25" s="2">
        <f>'Take Off'!Y26</f>
        <v>0</v>
      </c>
      <c r="AA25" s="34">
        <f>'Take Off'!Z26</f>
        <v>4</v>
      </c>
    </row>
    <row r="26" spans="1:27" x14ac:dyDescent="0.25">
      <c r="A26" s="141">
        <v>25</v>
      </c>
      <c r="B26" s="2" t="str">
        <f>'Take Off'!B27</f>
        <v>PR2306 (SO-777)</v>
      </c>
      <c r="C26" s="2" t="str">
        <f>'Take Off'!C27</f>
        <v>Chapel Street</v>
      </c>
      <c r="D26" s="8" t="str">
        <f>'Take Off'!E27</f>
        <v xml:space="preserve">Stiffener PB1-07 50x907 (Girth 198 x 907) </v>
      </c>
      <c r="E26" s="2" t="str">
        <f>'Take Off'!F27</f>
        <v>CSS-P3-PB1</v>
      </c>
      <c r="F26" s="2" t="str">
        <f>'Take Off'!G27</f>
        <v>PB1-07</v>
      </c>
      <c r="G26" s="2" t="str">
        <f>'Take Off'!H27</f>
        <v>South</v>
      </c>
      <c r="H26" s="2" t="str">
        <f>'Take Off'!I27</f>
        <v>(L11-16)</v>
      </c>
      <c r="I26" s="12">
        <f>'Take Off'!N27</f>
        <v>16</v>
      </c>
      <c r="J26" s="2" t="str">
        <f>'Take Off'!J27</f>
        <v>Mill Finish</v>
      </c>
      <c r="K26" s="3" t="str">
        <f>'Take Off'!K27</f>
        <v>Outside</v>
      </c>
      <c r="L26" s="4" t="str">
        <f>IF('Take Off'!D27="Flat Panel", "N", "Y")</f>
        <v>Y</v>
      </c>
      <c r="M26" s="9">
        <f>'Take Off'!AA27/I26</f>
        <v>1.4546466000000002</v>
      </c>
      <c r="N26" s="9">
        <f t="shared" si="0"/>
        <v>23.274345600000004</v>
      </c>
      <c r="O26" s="9"/>
      <c r="P26" s="13" t="str">
        <f>'Take Off'!L27</f>
        <v>50</v>
      </c>
      <c r="Q26" s="13">
        <f>'Take Off'!M27</f>
        <v>907</v>
      </c>
      <c r="R26" s="13">
        <f>'Take Off'!N27</f>
        <v>16</v>
      </c>
      <c r="S26" s="10">
        <f>'Take Off'!P27</f>
        <v>0.72560000000000002</v>
      </c>
      <c r="T26" s="14">
        <f>'Take Off'!Q27</f>
        <v>198</v>
      </c>
      <c r="U26" s="14">
        <f>'Take Off'!R27</f>
        <v>907</v>
      </c>
      <c r="V26" s="14">
        <f>'Take Off'!S27</f>
        <v>16</v>
      </c>
      <c r="W26" s="11">
        <f>'Take Off'!U27</f>
        <v>2.8733759999999999</v>
      </c>
      <c r="X26" s="2" t="str">
        <f>'Take Off'!V27</f>
        <v>m2</v>
      </c>
      <c r="Y26" s="9">
        <f>'Take Off'!W27</f>
        <v>3</v>
      </c>
      <c r="Z26" s="2">
        <f>'Take Off'!Y27</f>
        <v>0</v>
      </c>
      <c r="AA26" s="34">
        <f>'Take Off'!Z27</f>
        <v>16</v>
      </c>
    </row>
    <row r="27" spans="1:27" x14ac:dyDescent="0.25">
      <c r="A27" s="141">
        <v>26</v>
      </c>
      <c r="B27" s="2" t="str">
        <f>'Take Off'!B28</f>
        <v>PR2306 (SO-777)</v>
      </c>
      <c r="C27" s="2" t="str">
        <f>'Take Off'!C28</f>
        <v>Chapel Street</v>
      </c>
      <c r="D27" s="8" t="str">
        <f>'Take Off'!E28</f>
        <v xml:space="preserve">Panel PB1-08 2855x280 (Girth 3016 x 416) </v>
      </c>
      <c r="E27" s="2" t="str">
        <f>'Take Off'!F28</f>
        <v>CSS-P3-PB1</v>
      </c>
      <c r="F27" s="2" t="str">
        <f>'Take Off'!G28</f>
        <v>PB1-08</v>
      </c>
      <c r="G27" s="2" t="str">
        <f>'Take Off'!H28</f>
        <v>South</v>
      </c>
      <c r="H27" s="2" t="str">
        <f>'Take Off'!I28</f>
        <v>(L11-16)</v>
      </c>
      <c r="I27" s="12">
        <f>'Take Off'!N28</f>
        <v>11</v>
      </c>
      <c r="J27" s="2" t="str">
        <f>'Take Off'!J28</f>
        <v>Bronze: 56PRR/4163</v>
      </c>
      <c r="K27" s="3" t="str">
        <f>'Take Off'!K28</f>
        <v>Outside</v>
      </c>
      <c r="L27" s="4" t="str">
        <f>IF('Take Off'!D28="Flat Panel", "N", "Y")</f>
        <v>Y</v>
      </c>
      <c r="M27" s="9">
        <f>'Take Off'!AA28/I27</f>
        <v>10.162713600000002</v>
      </c>
      <c r="N27" s="9">
        <f t="shared" si="0"/>
        <v>111.78984960000003</v>
      </c>
      <c r="O27" s="9"/>
      <c r="P27" s="13">
        <f>'Take Off'!L28</f>
        <v>2855</v>
      </c>
      <c r="Q27" s="13">
        <f>'Take Off'!M28</f>
        <v>280</v>
      </c>
      <c r="R27" s="13">
        <f>'Take Off'!N28</f>
        <v>11</v>
      </c>
      <c r="S27" s="10">
        <f>'Take Off'!P28</f>
        <v>8.7934000000000001</v>
      </c>
      <c r="T27" s="14">
        <f>'Take Off'!Q28</f>
        <v>3016</v>
      </c>
      <c r="U27" s="14">
        <f>'Take Off'!R28</f>
        <v>416</v>
      </c>
      <c r="V27" s="14">
        <f>'Take Off'!S28</f>
        <v>11</v>
      </c>
      <c r="W27" s="11">
        <f>'Take Off'!U28</f>
        <v>13.801216</v>
      </c>
      <c r="X27" s="2" t="str">
        <f>'Take Off'!V28</f>
        <v>m2</v>
      </c>
      <c r="Y27" s="9">
        <f>'Take Off'!W28</f>
        <v>3</v>
      </c>
      <c r="Z27" s="2">
        <f>'Take Off'!Y28</f>
        <v>0</v>
      </c>
      <c r="AA27" s="34">
        <f>'Take Off'!Z28</f>
        <v>22</v>
      </c>
    </row>
    <row r="28" spans="1:27" x14ac:dyDescent="0.25">
      <c r="A28" s="141">
        <v>27</v>
      </c>
      <c r="B28" s="2" t="str">
        <f>'Take Off'!B29</f>
        <v>PR2306 (SO-777)</v>
      </c>
      <c r="C28" s="2" t="str">
        <f>'Take Off'!C29</f>
        <v>Chapel Street</v>
      </c>
      <c r="D28" s="8" t="str">
        <f>'Take Off'!E29</f>
        <v xml:space="preserve">Panel PB1-11 465x1105 (Girth 626 x 1241) </v>
      </c>
      <c r="E28" s="2" t="str">
        <f>'Take Off'!F29</f>
        <v>CSS-P3-PB1</v>
      </c>
      <c r="F28" s="2" t="str">
        <f>'Take Off'!G29</f>
        <v>PB1-11</v>
      </c>
      <c r="G28" s="2" t="str">
        <f>'Take Off'!H29</f>
        <v>South</v>
      </c>
      <c r="H28" s="2" t="str">
        <f>'Take Off'!I29</f>
        <v>(L11-16)</v>
      </c>
      <c r="I28" s="12">
        <f>'Take Off'!N29</f>
        <v>2</v>
      </c>
      <c r="J28" s="2" t="str">
        <f>'Take Off'!J29</f>
        <v>Bronze: 56PRR/4163</v>
      </c>
      <c r="K28" s="3" t="str">
        <f>'Take Off'!K29</f>
        <v>Outside</v>
      </c>
      <c r="L28" s="4" t="str">
        <f>IF('Take Off'!D29="Flat Panel", "N", "Y")</f>
        <v>Y</v>
      </c>
      <c r="M28" s="9">
        <f>'Take Off'!AA29/I28</f>
        <v>6.2926145999999994</v>
      </c>
      <c r="N28" s="9">
        <f t="shared" si="0"/>
        <v>12.585229199999999</v>
      </c>
      <c r="O28" s="9"/>
      <c r="P28" s="13">
        <f>'Take Off'!L29</f>
        <v>465</v>
      </c>
      <c r="Q28" s="13">
        <f>'Take Off'!M29</f>
        <v>1105</v>
      </c>
      <c r="R28" s="13">
        <f>'Take Off'!N29</f>
        <v>2</v>
      </c>
      <c r="S28" s="10">
        <f>'Take Off'!P29</f>
        <v>1.02765</v>
      </c>
      <c r="T28" s="14">
        <f>'Take Off'!Q29</f>
        <v>626</v>
      </c>
      <c r="U28" s="14">
        <f>'Take Off'!R29</f>
        <v>1241</v>
      </c>
      <c r="V28" s="14">
        <f>'Take Off'!S29</f>
        <v>2</v>
      </c>
      <c r="W28" s="11">
        <f>'Take Off'!U29</f>
        <v>1.5537319999999999</v>
      </c>
      <c r="X28" s="2" t="str">
        <f>'Take Off'!V29</f>
        <v>m2</v>
      </c>
      <c r="Y28" s="9">
        <f>'Take Off'!W29</f>
        <v>3</v>
      </c>
      <c r="Z28" s="2">
        <f>'Take Off'!Y29</f>
        <v>0</v>
      </c>
      <c r="AA28" s="34">
        <f>'Take Off'!Z29</f>
        <v>9</v>
      </c>
    </row>
    <row r="29" spans="1:27" x14ac:dyDescent="0.25">
      <c r="A29" s="141">
        <v>28</v>
      </c>
      <c r="B29" s="2" t="str">
        <f>'Take Off'!B30</f>
        <v>PR2306 (SO-777)</v>
      </c>
      <c r="C29" s="2" t="str">
        <f>'Take Off'!C30</f>
        <v>Chapel Street</v>
      </c>
      <c r="D29" s="8" t="str">
        <f>'Take Off'!E30</f>
        <v xml:space="preserve">Stiffener PB1-11 50x1105 (Girth 198 x 1105) </v>
      </c>
      <c r="E29" s="2" t="str">
        <f>'Take Off'!F30</f>
        <v>CSS-P3-PB1</v>
      </c>
      <c r="F29" s="2" t="str">
        <f>'Take Off'!G30</f>
        <v>PB1-11</v>
      </c>
      <c r="G29" s="2" t="str">
        <f>'Take Off'!H30</f>
        <v>South</v>
      </c>
      <c r="H29" s="2" t="str">
        <f>'Take Off'!I30</f>
        <v>(L11-16)</v>
      </c>
      <c r="I29" s="12">
        <f>'Take Off'!N30</f>
        <v>2</v>
      </c>
      <c r="J29" s="2" t="str">
        <f>'Take Off'!J30</f>
        <v>Mill Finish</v>
      </c>
      <c r="K29" s="3" t="str">
        <f>'Take Off'!K30</f>
        <v>Outside</v>
      </c>
      <c r="L29" s="4" t="str">
        <f>IF('Take Off'!D30="Flat Panel", "N", "Y")</f>
        <v>Y</v>
      </c>
      <c r="M29" s="9">
        <f>'Take Off'!AA30/I29</f>
        <v>1.7721990000000001</v>
      </c>
      <c r="N29" s="9">
        <f t="shared" si="0"/>
        <v>3.5443980000000002</v>
      </c>
      <c r="O29" s="9"/>
      <c r="P29" s="13" t="str">
        <f>'Take Off'!L30</f>
        <v>50</v>
      </c>
      <c r="Q29" s="13">
        <f>'Take Off'!M30</f>
        <v>1105</v>
      </c>
      <c r="R29" s="13">
        <f>'Take Off'!N30</f>
        <v>2</v>
      </c>
      <c r="S29" s="10">
        <f>'Take Off'!P30</f>
        <v>0.1105</v>
      </c>
      <c r="T29" s="14">
        <f>'Take Off'!Q30</f>
        <v>198</v>
      </c>
      <c r="U29" s="14">
        <f>'Take Off'!R30</f>
        <v>1105</v>
      </c>
      <c r="V29" s="14">
        <f>'Take Off'!S30</f>
        <v>2</v>
      </c>
      <c r="W29" s="11">
        <f>'Take Off'!U30</f>
        <v>0.43758000000000002</v>
      </c>
      <c r="X29" s="2" t="str">
        <f>'Take Off'!V30</f>
        <v>m2</v>
      </c>
      <c r="Y29" s="9">
        <f>'Take Off'!W30</f>
        <v>3</v>
      </c>
      <c r="Z29" s="2">
        <f>'Take Off'!Y30</f>
        <v>0</v>
      </c>
      <c r="AA29" s="34">
        <f>'Take Off'!Z30</f>
        <v>9</v>
      </c>
    </row>
    <row r="30" spans="1:27" x14ac:dyDescent="0.25">
      <c r="A30" s="141">
        <v>29</v>
      </c>
      <c r="B30" s="2" t="str">
        <f>'Take Off'!B31</f>
        <v>PR2306 (SO-777)</v>
      </c>
      <c r="C30" s="2" t="str">
        <f>'Take Off'!C31</f>
        <v>Chapel Street</v>
      </c>
      <c r="D30" s="8" t="str">
        <f>'Take Off'!E31</f>
        <v xml:space="preserve">Panel PB1-12 465x907 (Girth 626 x 1043) </v>
      </c>
      <c r="E30" s="2" t="str">
        <f>'Take Off'!F31</f>
        <v>CSS-P3-PB1</v>
      </c>
      <c r="F30" s="2" t="str">
        <f>'Take Off'!G31</f>
        <v>PB1-12</v>
      </c>
      <c r="G30" s="2" t="str">
        <f>'Take Off'!H31</f>
        <v>South</v>
      </c>
      <c r="H30" s="2" t="str">
        <f>'Take Off'!I31</f>
        <v>(L11-16)</v>
      </c>
      <c r="I30" s="12">
        <f>'Take Off'!N31</f>
        <v>2</v>
      </c>
      <c r="J30" s="2" t="str">
        <f>'Take Off'!J31</f>
        <v>Bronze: 56PRR/4163</v>
      </c>
      <c r="K30" s="3" t="str">
        <f>'Take Off'!K31</f>
        <v>Outside</v>
      </c>
      <c r="L30" s="4" t="str">
        <f>IF('Take Off'!D31="Flat Panel", "N", "Y")</f>
        <v>Y</v>
      </c>
      <c r="M30" s="9">
        <f>'Take Off'!AA31/I30</f>
        <v>5.2886357999999998</v>
      </c>
      <c r="N30" s="9">
        <f t="shared" si="0"/>
        <v>10.5772716</v>
      </c>
      <c r="O30" s="9"/>
      <c r="P30" s="13">
        <f>'Take Off'!L31</f>
        <v>465</v>
      </c>
      <c r="Q30" s="13">
        <f>'Take Off'!M31</f>
        <v>907</v>
      </c>
      <c r="R30" s="13">
        <f>'Take Off'!N31</f>
        <v>2</v>
      </c>
      <c r="S30" s="10">
        <f>'Take Off'!P31</f>
        <v>0.84350999999999998</v>
      </c>
      <c r="T30" s="14">
        <f>'Take Off'!Q31</f>
        <v>626</v>
      </c>
      <c r="U30" s="14">
        <f>'Take Off'!R31</f>
        <v>1043</v>
      </c>
      <c r="V30" s="14">
        <f>'Take Off'!S31</f>
        <v>2</v>
      </c>
      <c r="W30" s="11">
        <f>'Take Off'!U31</f>
        <v>1.305836</v>
      </c>
      <c r="X30" s="2" t="str">
        <f>'Take Off'!V31</f>
        <v>m2</v>
      </c>
      <c r="Y30" s="9">
        <f>'Take Off'!W31</f>
        <v>3</v>
      </c>
      <c r="Z30" s="2">
        <f>'Take Off'!Y31</f>
        <v>0</v>
      </c>
      <c r="AA30" s="34">
        <f>'Take Off'!Z31</f>
        <v>2</v>
      </c>
    </row>
    <row r="31" spans="1:27" x14ac:dyDescent="0.25">
      <c r="A31" s="141">
        <v>30</v>
      </c>
      <c r="B31" s="2" t="str">
        <f>'Take Off'!B32</f>
        <v>PR2306 (SO-777)</v>
      </c>
      <c r="C31" s="2" t="str">
        <f>'Take Off'!C32</f>
        <v>Chapel Street</v>
      </c>
      <c r="D31" s="8" t="str">
        <f>'Take Off'!E32</f>
        <v xml:space="preserve">Stiffener PB1-12 50x907 (Girth 198 x 907) </v>
      </c>
      <c r="E31" s="2" t="str">
        <f>'Take Off'!F32</f>
        <v>CSS-P3-PB1</v>
      </c>
      <c r="F31" s="2" t="str">
        <f>'Take Off'!G32</f>
        <v>PB1-12</v>
      </c>
      <c r="G31" s="2" t="str">
        <f>'Take Off'!H32</f>
        <v>South</v>
      </c>
      <c r="H31" s="2" t="str">
        <f>'Take Off'!I32</f>
        <v>(L11-16)</v>
      </c>
      <c r="I31" s="12">
        <f>'Take Off'!N32</f>
        <v>2</v>
      </c>
      <c r="J31" s="2" t="str">
        <f>'Take Off'!J32</f>
        <v>Mill Finish</v>
      </c>
      <c r="K31" s="3" t="str">
        <f>'Take Off'!K32</f>
        <v>Outside</v>
      </c>
      <c r="L31" s="4" t="str">
        <f>IF('Take Off'!D32="Flat Panel", "N", "Y")</f>
        <v>Y</v>
      </c>
      <c r="M31" s="9">
        <f>'Take Off'!AA32/I31</f>
        <v>1.4546466000000002</v>
      </c>
      <c r="N31" s="9">
        <f t="shared" si="0"/>
        <v>2.9092932000000005</v>
      </c>
      <c r="O31" s="9"/>
      <c r="P31" s="13" t="str">
        <f>'Take Off'!L32</f>
        <v>50</v>
      </c>
      <c r="Q31" s="13">
        <f>'Take Off'!M32</f>
        <v>907</v>
      </c>
      <c r="R31" s="13">
        <f>'Take Off'!N32</f>
        <v>2</v>
      </c>
      <c r="S31" s="10">
        <f>'Take Off'!P32</f>
        <v>9.0700000000000003E-2</v>
      </c>
      <c r="T31" s="14">
        <f>'Take Off'!Q32</f>
        <v>198</v>
      </c>
      <c r="U31" s="14">
        <f>'Take Off'!R32</f>
        <v>907</v>
      </c>
      <c r="V31" s="14">
        <f>'Take Off'!S32</f>
        <v>2</v>
      </c>
      <c r="W31" s="11">
        <f>'Take Off'!U32</f>
        <v>0.35917199999999999</v>
      </c>
      <c r="X31" s="2" t="str">
        <f>'Take Off'!V32</f>
        <v>m2</v>
      </c>
      <c r="Y31" s="9">
        <f>'Take Off'!W32</f>
        <v>3</v>
      </c>
      <c r="Z31" s="2">
        <f>'Take Off'!Y32</f>
        <v>0</v>
      </c>
      <c r="AA31" s="34">
        <f>'Take Off'!Z32</f>
        <v>2</v>
      </c>
    </row>
    <row r="32" spans="1:27" x14ac:dyDescent="0.25">
      <c r="A32" s="141">
        <v>31</v>
      </c>
      <c r="B32" s="2" t="str">
        <f>'Take Off'!B33</f>
        <v>PR2306 (SO-777)</v>
      </c>
      <c r="C32" s="2" t="str">
        <f>'Take Off'!C33</f>
        <v>Chapel Street</v>
      </c>
      <c r="D32" s="8" t="str">
        <f>'Take Off'!E33</f>
        <v xml:space="preserve">Panel PB1-13 465x280 (Girth 626 x 416) </v>
      </c>
      <c r="E32" s="2" t="str">
        <f>'Take Off'!F33</f>
        <v>CSS-P3-PB1</v>
      </c>
      <c r="F32" s="2" t="str">
        <f>'Take Off'!G33</f>
        <v>PB1-13</v>
      </c>
      <c r="G32" s="2" t="str">
        <f>'Take Off'!H33</f>
        <v>South</v>
      </c>
      <c r="H32" s="2" t="str">
        <f>'Take Off'!I33</f>
        <v>(L11-16)</v>
      </c>
      <c r="I32" s="12">
        <f>'Take Off'!N33</f>
        <v>1</v>
      </c>
      <c r="J32" s="2" t="str">
        <f>'Take Off'!J33</f>
        <v>Bronze: 56PRR/4163</v>
      </c>
      <c r="K32" s="3" t="str">
        <f>'Take Off'!K33</f>
        <v>Outside</v>
      </c>
      <c r="L32" s="4" t="str">
        <f>IF('Take Off'!D33="Flat Panel", "N", "Y")</f>
        <v>Y</v>
      </c>
      <c r="M32" s="9">
        <f>'Take Off'!AA33/I32</f>
        <v>2.1093696</v>
      </c>
      <c r="N32" s="9">
        <f t="shared" si="0"/>
        <v>2.1093696</v>
      </c>
      <c r="O32" s="9"/>
      <c r="P32" s="13">
        <f>'Take Off'!L33</f>
        <v>465</v>
      </c>
      <c r="Q32" s="13">
        <f>'Take Off'!M33</f>
        <v>280</v>
      </c>
      <c r="R32" s="13">
        <f>'Take Off'!N33</f>
        <v>1</v>
      </c>
      <c r="S32" s="10">
        <f>'Take Off'!P33</f>
        <v>0.13020000000000001</v>
      </c>
      <c r="T32" s="14">
        <f>'Take Off'!Q33</f>
        <v>626</v>
      </c>
      <c r="U32" s="14">
        <f>'Take Off'!R33</f>
        <v>416</v>
      </c>
      <c r="V32" s="14">
        <f>'Take Off'!S33</f>
        <v>1</v>
      </c>
      <c r="W32" s="11">
        <f>'Take Off'!U33</f>
        <v>0.26041599999999998</v>
      </c>
      <c r="X32" s="2" t="str">
        <f>'Take Off'!V33</f>
        <v>m2</v>
      </c>
      <c r="Y32" s="9">
        <f>'Take Off'!W33</f>
        <v>3</v>
      </c>
      <c r="Z32" s="2">
        <f>'Take Off'!Y33</f>
        <v>0</v>
      </c>
      <c r="AA32" s="34">
        <f>'Take Off'!Z33</f>
        <v>6</v>
      </c>
    </row>
    <row r="33" spans="1:27" x14ac:dyDescent="0.25">
      <c r="A33" s="141">
        <v>32</v>
      </c>
      <c r="B33" s="2" t="str">
        <f>'Take Off'!B34</f>
        <v>PR2306 (SO-777)</v>
      </c>
      <c r="C33" s="2" t="str">
        <f>'Take Off'!C34</f>
        <v>Chapel Street</v>
      </c>
      <c r="D33" s="8" t="str">
        <f>'Take Off'!E34</f>
        <v xml:space="preserve">Panel PB1-08 2855x280 (Girth 3016 x 416) </v>
      </c>
      <c r="E33" s="2" t="str">
        <f>'Take Off'!F34</f>
        <v>CSS-P3-PB1</v>
      </c>
      <c r="F33" s="2" t="str">
        <f>'Take Off'!G34</f>
        <v>PB1-08</v>
      </c>
      <c r="G33" s="2" t="str">
        <f>'Take Off'!H34</f>
        <v>West</v>
      </c>
      <c r="H33" s="2" t="str">
        <f>'Take Off'!I34</f>
        <v>(L11-16)</v>
      </c>
      <c r="I33" s="12">
        <f>'Take Off'!N34</f>
        <v>6</v>
      </c>
      <c r="J33" s="2" t="str">
        <f>'Take Off'!J34</f>
        <v>Bronze: 56PRR/4163</v>
      </c>
      <c r="K33" s="3" t="str">
        <f>'Take Off'!K34</f>
        <v>Outside</v>
      </c>
      <c r="L33" s="4" t="str">
        <f>IF('Take Off'!D34="Flat Panel", "N", "Y")</f>
        <v>Y</v>
      </c>
      <c r="M33" s="9">
        <f>'Take Off'!AA34/I33</f>
        <v>10.162713600000002</v>
      </c>
      <c r="N33" s="9">
        <f t="shared" si="0"/>
        <v>60.976281600000007</v>
      </c>
      <c r="O33" s="9"/>
      <c r="P33" s="13">
        <f>'Take Off'!L34</f>
        <v>2855</v>
      </c>
      <c r="Q33" s="13">
        <f>'Take Off'!M34</f>
        <v>280</v>
      </c>
      <c r="R33" s="13">
        <f>'Take Off'!N34</f>
        <v>6</v>
      </c>
      <c r="S33" s="10">
        <f>'Take Off'!P34</f>
        <v>4.7964000000000002</v>
      </c>
      <c r="T33" s="14">
        <f>'Take Off'!Q34</f>
        <v>3016</v>
      </c>
      <c r="U33" s="14">
        <f>'Take Off'!R34</f>
        <v>416</v>
      </c>
      <c r="V33" s="14">
        <f>'Take Off'!S34</f>
        <v>6</v>
      </c>
      <c r="W33" s="11">
        <f>'Take Off'!U34</f>
        <v>7.5279360000000004</v>
      </c>
      <c r="X33" s="2" t="str">
        <f>'Take Off'!V34</f>
        <v>m2</v>
      </c>
      <c r="Y33" s="9">
        <f>'Take Off'!W34</f>
        <v>3</v>
      </c>
      <c r="Z33" s="2">
        <f>'Take Off'!Y34</f>
        <v>0</v>
      </c>
      <c r="AA33" s="34">
        <f>'Take Off'!Z34</f>
        <v>6</v>
      </c>
    </row>
    <row r="34" spans="1:27" x14ac:dyDescent="0.25">
      <c r="A34" s="141">
        <v>33</v>
      </c>
      <c r="B34" s="2" t="str">
        <f>'Take Off'!B35</f>
        <v>PR2306 (SO-777)</v>
      </c>
      <c r="C34" s="2" t="str">
        <f>'Take Off'!C35</f>
        <v>Chapel Street</v>
      </c>
      <c r="D34" s="8" t="str">
        <f>'Take Off'!E35</f>
        <v xml:space="preserve">Panel PB1-31 2855x1011 (Girth 3016 x 1147) </v>
      </c>
      <c r="E34" s="2" t="str">
        <f>'Take Off'!F35</f>
        <v>CSS-P3-PB1</v>
      </c>
      <c r="F34" s="2" t="str">
        <f>'Take Off'!G35</f>
        <v>PB1-31</v>
      </c>
      <c r="G34" s="2" t="str">
        <f>'Take Off'!H35</f>
        <v>West</v>
      </c>
      <c r="H34" s="2" t="str">
        <f>'Take Off'!I35</f>
        <v>(L11-16)</v>
      </c>
      <c r="I34" s="12">
        <f>'Take Off'!N35</f>
        <v>10</v>
      </c>
      <c r="J34" s="2" t="str">
        <f>'Take Off'!J35</f>
        <v>Bronze: 56PRR/4163</v>
      </c>
      <c r="K34" s="3" t="str">
        <f>'Take Off'!K35</f>
        <v>Outside</v>
      </c>
      <c r="L34" s="4" t="str">
        <f>IF('Take Off'!D35="Flat Panel", "N", "Y")</f>
        <v>Y</v>
      </c>
      <c r="M34" s="9">
        <f>'Take Off'!AA35/I34</f>
        <v>28.020751199999999</v>
      </c>
      <c r="N34" s="9">
        <f t="shared" si="0"/>
        <v>280.20751200000001</v>
      </c>
      <c r="O34" s="9"/>
      <c r="P34" s="13">
        <f>'Take Off'!L35</f>
        <v>2855</v>
      </c>
      <c r="Q34" s="13">
        <f>'Take Off'!M35</f>
        <v>1011</v>
      </c>
      <c r="R34" s="13">
        <f>'Take Off'!N35</f>
        <v>10</v>
      </c>
      <c r="S34" s="10">
        <f>'Take Off'!P35</f>
        <v>28.864049999999999</v>
      </c>
      <c r="T34" s="14">
        <f>'Take Off'!Q35</f>
        <v>3016</v>
      </c>
      <c r="U34" s="14">
        <f>'Take Off'!R35</f>
        <v>1147</v>
      </c>
      <c r="V34" s="14">
        <f>'Take Off'!S35</f>
        <v>10</v>
      </c>
      <c r="W34" s="11">
        <f>'Take Off'!U35</f>
        <v>34.593519999999998</v>
      </c>
      <c r="X34" s="2" t="str">
        <f>'Take Off'!V35</f>
        <v>m2</v>
      </c>
      <c r="Y34" s="9">
        <f>'Take Off'!W35</f>
        <v>3</v>
      </c>
      <c r="Z34" s="2">
        <f>'Take Off'!Y35</f>
        <v>0</v>
      </c>
      <c r="AA34" s="34">
        <f>'Take Off'!Z35</f>
        <v>10</v>
      </c>
    </row>
    <row r="35" spans="1:27" x14ac:dyDescent="0.25">
      <c r="A35" s="141">
        <v>34</v>
      </c>
      <c r="B35" s="2" t="str">
        <f>'Take Off'!B36</f>
        <v>PR2306 (SO-777)</v>
      </c>
      <c r="C35" s="2" t="str">
        <f>'Take Off'!C36</f>
        <v>Chapel Street</v>
      </c>
      <c r="D35" s="8" t="str">
        <f>'Take Off'!E36</f>
        <v xml:space="preserve">Stiffener PB1-31 50x1011 (Girth 198 x 1011) </v>
      </c>
      <c r="E35" s="2" t="str">
        <f>'Take Off'!F36</f>
        <v>CSS-P3-PB1</v>
      </c>
      <c r="F35" s="2" t="str">
        <f>'Take Off'!G36</f>
        <v>PB1-31</v>
      </c>
      <c r="G35" s="2" t="str">
        <f>'Take Off'!H36</f>
        <v>West</v>
      </c>
      <c r="H35" s="2" t="str">
        <f>'Take Off'!I36</f>
        <v>(L11-16)</v>
      </c>
      <c r="I35" s="12">
        <f>'Take Off'!N36</f>
        <v>40</v>
      </c>
      <c r="J35" s="2" t="str">
        <f>'Take Off'!J36</f>
        <v>Mill Finish</v>
      </c>
      <c r="K35" s="3" t="str">
        <f>'Take Off'!K36</f>
        <v>Outside</v>
      </c>
      <c r="L35" s="4" t="str">
        <f>IF('Take Off'!D36="Flat Panel", "N", "Y")</f>
        <v>Y</v>
      </c>
      <c r="M35" s="9">
        <f>'Take Off'!AA36/I35</f>
        <v>1.6214418000000002</v>
      </c>
      <c r="N35" s="9">
        <f t="shared" si="0"/>
        <v>64.857672000000008</v>
      </c>
      <c r="O35" s="9"/>
      <c r="P35" s="13" t="str">
        <f>'Take Off'!L36</f>
        <v>50</v>
      </c>
      <c r="Q35" s="13">
        <f>'Take Off'!M36</f>
        <v>1011</v>
      </c>
      <c r="R35" s="13">
        <f>'Take Off'!N36</f>
        <v>40</v>
      </c>
      <c r="S35" s="10">
        <f>'Take Off'!P36</f>
        <v>2.0219999999999998</v>
      </c>
      <c r="T35" s="14">
        <f>'Take Off'!Q36</f>
        <v>198</v>
      </c>
      <c r="U35" s="14">
        <f>'Take Off'!R36</f>
        <v>1011</v>
      </c>
      <c r="V35" s="14">
        <f>'Take Off'!S36</f>
        <v>40</v>
      </c>
      <c r="W35" s="11">
        <f>'Take Off'!U36</f>
        <v>8.0071200000000005</v>
      </c>
      <c r="X35" s="2" t="str">
        <f>'Take Off'!V36</f>
        <v>m2</v>
      </c>
      <c r="Y35" s="9">
        <f>'Take Off'!W36</f>
        <v>3</v>
      </c>
      <c r="Z35" s="2">
        <f>'Take Off'!Y36</f>
        <v>0</v>
      </c>
      <c r="AA35" s="34">
        <f>'Take Off'!Z36</f>
        <v>40</v>
      </c>
    </row>
    <row r="36" spans="1:27" x14ac:dyDescent="0.25">
      <c r="A36" s="141">
        <v>35</v>
      </c>
      <c r="B36" s="2" t="str">
        <f>'Take Off'!B37</f>
        <v>PR2306 (SO-777)</v>
      </c>
      <c r="C36" s="2" t="str">
        <f>'Take Off'!C37</f>
        <v>Chapel Street</v>
      </c>
      <c r="D36" s="8" t="str">
        <f>'Take Off'!E37</f>
        <v xml:space="preserve">Panel PB1-34 2855x639 (Girth 3016 x 775) </v>
      </c>
      <c r="E36" s="2" t="str">
        <f>'Take Off'!F37</f>
        <v>CSS-P3-PB1</v>
      </c>
      <c r="F36" s="2" t="str">
        <f>'Take Off'!G37</f>
        <v>PB1-34</v>
      </c>
      <c r="G36" s="2" t="str">
        <f>'Take Off'!H37</f>
        <v>West</v>
      </c>
      <c r="H36" s="2" t="str">
        <f>'Take Off'!I37</f>
        <v>(L11-16)</v>
      </c>
      <c r="I36" s="12">
        <f>'Take Off'!N37</f>
        <v>2</v>
      </c>
      <c r="J36" s="2" t="str">
        <f>'Take Off'!J37</f>
        <v>Bronze: 56PRR/4163</v>
      </c>
      <c r="K36" s="3" t="str">
        <f>'Take Off'!K37</f>
        <v>Outside</v>
      </c>
      <c r="L36" s="4" t="str">
        <f>IF('Take Off'!D37="Flat Panel", "N", "Y")</f>
        <v>Y</v>
      </c>
      <c r="M36" s="9">
        <f>'Take Off'!AA37/I36</f>
        <v>18.932940000000002</v>
      </c>
      <c r="N36" s="9">
        <f t="shared" si="0"/>
        <v>37.865880000000004</v>
      </c>
      <c r="O36" s="9"/>
      <c r="P36" s="13">
        <f>'Take Off'!L37</f>
        <v>2855</v>
      </c>
      <c r="Q36" s="13">
        <f>'Take Off'!M37</f>
        <v>639</v>
      </c>
      <c r="R36" s="13">
        <f>'Take Off'!N37</f>
        <v>2</v>
      </c>
      <c r="S36" s="10">
        <f>'Take Off'!P37</f>
        <v>3.6486900000000002</v>
      </c>
      <c r="T36" s="14">
        <f>'Take Off'!Q37</f>
        <v>3016</v>
      </c>
      <c r="U36" s="14">
        <f>'Take Off'!R37</f>
        <v>775</v>
      </c>
      <c r="V36" s="14">
        <f>'Take Off'!S37</f>
        <v>2</v>
      </c>
      <c r="W36" s="11">
        <f>'Take Off'!U37</f>
        <v>4.6748000000000003</v>
      </c>
      <c r="X36" s="2" t="str">
        <f>'Take Off'!V37</f>
        <v>m2</v>
      </c>
      <c r="Y36" s="9">
        <f>'Take Off'!W37</f>
        <v>3</v>
      </c>
      <c r="Z36" s="2">
        <f>'Take Off'!Y37</f>
        <v>0</v>
      </c>
      <c r="AA36" s="34">
        <f>'Take Off'!Z37</f>
        <v>2</v>
      </c>
    </row>
    <row r="37" spans="1:27" x14ac:dyDescent="0.25">
      <c r="A37" s="141">
        <v>36</v>
      </c>
      <c r="B37" s="2" t="str">
        <f>'Take Off'!B38</f>
        <v>PR2306 (SO-777)</v>
      </c>
      <c r="C37" s="2" t="str">
        <f>'Take Off'!C38</f>
        <v>Chapel Street</v>
      </c>
      <c r="D37" s="8" t="str">
        <f>'Take Off'!E38</f>
        <v xml:space="preserve">Panel PB1-32 465x1011 (Girth 626 x 1147) </v>
      </c>
      <c r="E37" s="2" t="str">
        <f>'Take Off'!F38</f>
        <v>CSS-P3-PB1</v>
      </c>
      <c r="F37" s="2" t="str">
        <f>'Take Off'!G38</f>
        <v>PB1-32</v>
      </c>
      <c r="G37" s="2" t="str">
        <f>'Take Off'!H38</f>
        <v>West</v>
      </c>
      <c r="H37" s="2" t="str">
        <f>'Take Off'!I38</f>
        <v>(L11-16)</v>
      </c>
      <c r="I37" s="12">
        <f>'Take Off'!N38</f>
        <v>5</v>
      </c>
      <c r="J37" s="2" t="str">
        <f>'Take Off'!J38</f>
        <v>Bronze: 56PRR/4163</v>
      </c>
      <c r="K37" s="3" t="str">
        <f>'Take Off'!K38</f>
        <v>Outside</v>
      </c>
      <c r="L37" s="4" t="str">
        <f>IF('Take Off'!D38="Flat Panel", "N", "Y")</f>
        <v>Y</v>
      </c>
      <c r="M37" s="9">
        <f>'Take Off'!AA38/I37</f>
        <v>5.8159782000000009</v>
      </c>
      <c r="N37" s="9">
        <f t="shared" si="0"/>
        <v>29.079891000000003</v>
      </c>
      <c r="O37" s="9"/>
      <c r="P37" s="13">
        <f>'Take Off'!L38</f>
        <v>465</v>
      </c>
      <c r="Q37" s="13">
        <f>'Take Off'!M38</f>
        <v>1011</v>
      </c>
      <c r="R37" s="13">
        <f>'Take Off'!N38</f>
        <v>5</v>
      </c>
      <c r="S37" s="10">
        <f>'Take Off'!P38</f>
        <v>2.3505750000000001</v>
      </c>
      <c r="T37" s="14">
        <f>'Take Off'!Q38</f>
        <v>626</v>
      </c>
      <c r="U37" s="14">
        <f>'Take Off'!R38</f>
        <v>1147</v>
      </c>
      <c r="V37" s="14">
        <f>'Take Off'!S38</f>
        <v>5</v>
      </c>
      <c r="W37" s="11">
        <f>'Take Off'!U38</f>
        <v>3.5901100000000001</v>
      </c>
      <c r="X37" s="2" t="str">
        <f>'Take Off'!V38</f>
        <v>m2</v>
      </c>
      <c r="Y37" s="9">
        <f>'Take Off'!W38</f>
        <v>3</v>
      </c>
      <c r="Z37" s="2">
        <f>'Take Off'!Y38</f>
        <v>0</v>
      </c>
      <c r="AA37" s="34">
        <f>'Take Off'!Z38</f>
        <v>5</v>
      </c>
    </row>
    <row r="38" spans="1:27" x14ac:dyDescent="0.25">
      <c r="A38" s="141">
        <v>37</v>
      </c>
      <c r="B38" s="2" t="str">
        <f>'Take Off'!B39</f>
        <v>PR2306 (SO-777)</v>
      </c>
      <c r="C38" s="2" t="str">
        <f>'Take Off'!C39</f>
        <v>Chapel Street</v>
      </c>
      <c r="D38" s="8" t="str">
        <f>'Take Off'!E39</f>
        <v xml:space="preserve">Stiffener PB1-32 50x1011 (Girth 198 x 1011) </v>
      </c>
      <c r="E38" s="2" t="str">
        <f>'Take Off'!F39</f>
        <v>CSS-P3-PB1</v>
      </c>
      <c r="F38" s="2" t="str">
        <f>'Take Off'!G39</f>
        <v>PB1-32</v>
      </c>
      <c r="G38" s="2" t="str">
        <f>'Take Off'!H39</f>
        <v>West</v>
      </c>
      <c r="H38" s="2" t="str">
        <f>'Take Off'!I39</f>
        <v>(L11-16)</v>
      </c>
      <c r="I38" s="12">
        <f>'Take Off'!N39</f>
        <v>5</v>
      </c>
      <c r="J38" s="2" t="str">
        <f>'Take Off'!J39</f>
        <v>Mill Finish</v>
      </c>
      <c r="K38" s="3" t="str">
        <f>'Take Off'!K39</f>
        <v>Outside</v>
      </c>
      <c r="L38" s="4" t="str">
        <f>IF('Take Off'!D39="Flat Panel", "N", "Y")</f>
        <v>Y</v>
      </c>
      <c r="M38" s="9">
        <f>'Take Off'!AA39/I38</f>
        <v>1.6214418000000002</v>
      </c>
      <c r="N38" s="9">
        <f t="shared" si="0"/>
        <v>8.107209000000001</v>
      </c>
      <c r="O38" s="9"/>
      <c r="P38" s="13" t="str">
        <f>'Take Off'!L39</f>
        <v>50</v>
      </c>
      <c r="Q38" s="13">
        <f>'Take Off'!M39</f>
        <v>1011</v>
      </c>
      <c r="R38" s="13">
        <f>'Take Off'!N39</f>
        <v>5</v>
      </c>
      <c r="S38" s="10">
        <f>'Take Off'!P39</f>
        <v>0.25274999999999997</v>
      </c>
      <c r="T38" s="14">
        <f>'Take Off'!Q39</f>
        <v>198</v>
      </c>
      <c r="U38" s="14">
        <f>'Take Off'!R39</f>
        <v>1011</v>
      </c>
      <c r="V38" s="14">
        <f>'Take Off'!S39</f>
        <v>5</v>
      </c>
      <c r="W38" s="11">
        <f>'Take Off'!U39</f>
        <v>1.0008900000000001</v>
      </c>
      <c r="X38" s="2" t="str">
        <f>'Take Off'!V39</f>
        <v>m2</v>
      </c>
      <c r="Y38" s="9">
        <f>'Take Off'!W39</f>
        <v>3</v>
      </c>
      <c r="Z38" s="2">
        <f>'Take Off'!Y39</f>
        <v>0</v>
      </c>
      <c r="AA38" s="34">
        <f>'Take Off'!Z39</f>
        <v>5</v>
      </c>
    </row>
    <row r="39" spans="1:27" x14ac:dyDescent="0.25">
      <c r="A39" s="141">
        <v>38</v>
      </c>
      <c r="B39" s="2" t="str">
        <f>'Take Off'!B40</f>
        <v>PR2306 (SO-777)</v>
      </c>
      <c r="C39" s="2" t="str">
        <f>'Take Off'!C40</f>
        <v>Chapel Street</v>
      </c>
      <c r="D39" s="8" t="str">
        <f>'Take Off'!E40</f>
        <v xml:space="preserve">Panel PB1-13 465x280 (Girth 626 x 416) </v>
      </c>
      <c r="E39" s="2" t="str">
        <f>'Take Off'!F40</f>
        <v>CSS-P3-PB1</v>
      </c>
      <c r="F39" s="2" t="str">
        <f>'Take Off'!G40</f>
        <v>PB1-13</v>
      </c>
      <c r="G39" s="2" t="str">
        <f>'Take Off'!H40</f>
        <v>West</v>
      </c>
      <c r="H39" s="2" t="str">
        <f>'Take Off'!I40</f>
        <v>(L11-16)</v>
      </c>
      <c r="I39" s="12">
        <f>'Take Off'!N40</f>
        <v>2</v>
      </c>
      <c r="J39" s="2" t="str">
        <f>'Take Off'!J40</f>
        <v>Bronze: 56PRR/4163</v>
      </c>
      <c r="K39" s="3" t="str">
        <f>'Take Off'!K40</f>
        <v>Outside</v>
      </c>
      <c r="L39" s="4" t="str">
        <f>IF('Take Off'!D40="Flat Panel", "N", "Y")</f>
        <v>Y</v>
      </c>
      <c r="M39" s="9">
        <f>'Take Off'!AA40/I39</f>
        <v>2.1093696</v>
      </c>
      <c r="N39" s="9">
        <f t="shared" si="0"/>
        <v>4.2187391999999999</v>
      </c>
      <c r="O39" s="9"/>
      <c r="P39" s="13">
        <f>'Take Off'!L40</f>
        <v>465</v>
      </c>
      <c r="Q39" s="13">
        <f>'Take Off'!M40</f>
        <v>280</v>
      </c>
      <c r="R39" s="13">
        <f>'Take Off'!N40</f>
        <v>2</v>
      </c>
      <c r="S39" s="10">
        <f>'Take Off'!P40</f>
        <v>0.26040000000000002</v>
      </c>
      <c r="T39" s="14">
        <f>'Take Off'!Q40</f>
        <v>626</v>
      </c>
      <c r="U39" s="14">
        <f>'Take Off'!R40</f>
        <v>416</v>
      </c>
      <c r="V39" s="14">
        <f>'Take Off'!S40</f>
        <v>2</v>
      </c>
      <c r="W39" s="11">
        <f>'Take Off'!U40</f>
        <v>0.52083199999999996</v>
      </c>
      <c r="X39" s="2" t="str">
        <f>'Take Off'!V40</f>
        <v>m2</v>
      </c>
      <c r="Y39" s="9">
        <f>'Take Off'!W40</f>
        <v>3</v>
      </c>
      <c r="Z39" s="2">
        <f>'Take Off'!Y40</f>
        <v>0</v>
      </c>
      <c r="AA39" s="34">
        <f>'Take Off'!Z40</f>
        <v>2</v>
      </c>
    </row>
    <row r="40" spans="1:27" x14ac:dyDescent="0.25">
      <c r="A40" s="141">
        <v>39</v>
      </c>
      <c r="B40" s="2" t="str">
        <f>'Take Off'!B41</f>
        <v>PR2306 (SO-777)</v>
      </c>
      <c r="C40" s="2" t="str">
        <f>'Take Off'!C41</f>
        <v>Chapel Street</v>
      </c>
      <c r="D40" s="8" t="str">
        <f>'Take Off'!E41</f>
        <v xml:space="preserve">Panel PB1-35 465x639 (Girth 626 x 775) </v>
      </c>
      <c r="E40" s="2" t="str">
        <f>'Take Off'!F41</f>
        <v>CSS-P3-PB1</v>
      </c>
      <c r="F40" s="2" t="str">
        <f>'Take Off'!G41</f>
        <v>PB1-35</v>
      </c>
      <c r="G40" s="2" t="str">
        <f>'Take Off'!H41</f>
        <v>West</v>
      </c>
      <c r="H40" s="2" t="str">
        <f>'Take Off'!I41</f>
        <v>(L11-16)</v>
      </c>
      <c r="I40" s="12">
        <f>'Take Off'!N41</f>
        <v>1</v>
      </c>
      <c r="J40" s="2" t="str">
        <f>'Take Off'!J41</f>
        <v>Bronze: 56PRR/4163</v>
      </c>
      <c r="K40" s="3" t="str">
        <f>'Take Off'!K41</f>
        <v>Outside</v>
      </c>
      <c r="L40" s="4" t="str">
        <f>IF('Take Off'!D41="Flat Panel", "N", "Y")</f>
        <v>Y</v>
      </c>
      <c r="M40" s="9">
        <f>'Take Off'!AA41/I40</f>
        <v>3.9297150000000003</v>
      </c>
      <c r="N40" s="9">
        <f t="shared" si="0"/>
        <v>3.9297150000000003</v>
      </c>
      <c r="O40" s="9"/>
      <c r="P40" s="13">
        <f>'Take Off'!L41</f>
        <v>465</v>
      </c>
      <c r="Q40" s="13">
        <f>'Take Off'!M41</f>
        <v>639</v>
      </c>
      <c r="R40" s="13">
        <f>'Take Off'!N41</f>
        <v>1</v>
      </c>
      <c r="S40" s="10">
        <f>'Take Off'!P41</f>
        <v>0.29713499999999998</v>
      </c>
      <c r="T40" s="14">
        <f>'Take Off'!Q41</f>
        <v>626</v>
      </c>
      <c r="U40" s="14">
        <f>'Take Off'!R41</f>
        <v>775</v>
      </c>
      <c r="V40" s="14">
        <f>'Take Off'!S41</f>
        <v>1</v>
      </c>
      <c r="W40" s="11">
        <f>'Take Off'!U41</f>
        <v>0.48515000000000003</v>
      </c>
      <c r="X40" s="2" t="str">
        <f>'Take Off'!V41</f>
        <v>m2</v>
      </c>
      <c r="Y40" s="9">
        <f>'Take Off'!W41</f>
        <v>3</v>
      </c>
      <c r="Z40" s="2">
        <f>'Take Off'!Y41</f>
        <v>0</v>
      </c>
      <c r="AA40" s="34">
        <f>'Take Off'!Z41</f>
        <v>5</v>
      </c>
    </row>
    <row r="41" spans="1:27" x14ac:dyDescent="0.25">
      <c r="A41" s="141">
        <v>40</v>
      </c>
      <c r="B41" s="2" t="str">
        <f>'Take Off'!B42</f>
        <v>PR2306 (SO-777)</v>
      </c>
      <c r="C41" s="2" t="str">
        <f>'Take Off'!C42</f>
        <v>Chapel Street</v>
      </c>
      <c r="D41" s="8" t="str">
        <f>'Take Off'!E42</f>
        <v xml:space="preserve">Panel PB2-01 470x915 (Girth 631 x 985) </v>
      </c>
      <c r="E41" s="2" t="str">
        <f>'Take Off'!F42</f>
        <v>CSS-P1-PB2</v>
      </c>
      <c r="F41" s="2" t="str">
        <f>'Take Off'!G42</f>
        <v>PB2-01</v>
      </c>
      <c r="G41" s="2" t="str">
        <f>'Take Off'!H42</f>
        <v>South</v>
      </c>
      <c r="H41" s="2" t="str">
        <f>'Take Off'!I42</f>
        <v>(L2-6)</v>
      </c>
      <c r="I41" s="12" t="str">
        <f>'Take Off'!N42</f>
        <v>1</v>
      </c>
      <c r="J41" s="2" t="str">
        <f>'Take Off'!J42</f>
        <v>Bronze: 56PRR/4163</v>
      </c>
      <c r="K41" s="3" t="str">
        <f>'Take Off'!K42</f>
        <v>Outside</v>
      </c>
      <c r="L41" s="4" t="str">
        <f>IF('Take Off'!D42="Flat Panel", "N", "Y")</f>
        <v>Y</v>
      </c>
      <c r="M41" s="9">
        <f>'Take Off'!AA42/I41</f>
        <v>5.0344334999999996</v>
      </c>
      <c r="N41" s="9">
        <f t="shared" si="0"/>
        <v>5.0344334999999996</v>
      </c>
      <c r="O41" s="9"/>
      <c r="P41" s="13" t="str">
        <f>'Take Off'!L42</f>
        <v>470</v>
      </c>
      <c r="Q41" s="13" t="str">
        <f>'Take Off'!M42</f>
        <v>915</v>
      </c>
      <c r="R41" s="13" t="str">
        <f>'Take Off'!N42</f>
        <v>1</v>
      </c>
      <c r="S41" s="10">
        <f>'Take Off'!P42</f>
        <v>0.43004999999999999</v>
      </c>
      <c r="T41" s="14">
        <f>'Take Off'!Q42</f>
        <v>631</v>
      </c>
      <c r="U41" s="14">
        <f>'Take Off'!R42</f>
        <v>985</v>
      </c>
      <c r="V41" s="14" t="str">
        <f>'Take Off'!S42</f>
        <v>1</v>
      </c>
      <c r="W41" s="11">
        <f>'Take Off'!U42</f>
        <v>0.62153499999999995</v>
      </c>
      <c r="X41" s="2" t="str">
        <f>'Take Off'!V42</f>
        <v>m2</v>
      </c>
      <c r="Y41" s="9">
        <f>'Take Off'!W42</f>
        <v>3</v>
      </c>
      <c r="Z41" s="2">
        <f>'Take Off'!Y42</f>
        <v>0</v>
      </c>
      <c r="AA41" s="34" t="str">
        <f>'Take Off'!Z42</f>
        <v>1</v>
      </c>
    </row>
    <row r="42" spans="1:27" x14ac:dyDescent="0.25">
      <c r="A42" s="141">
        <v>41</v>
      </c>
      <c r="B42" s="2" t="str">
        <f>'Take Off'!B43</f>
        <v>PR2306 (SO-777)</v>
      </c>
      <c r="C42" s="2" t="str">
        <f>'Take Off'!C43</f>
        <v>Chapel Street</v>
      </c>
      <c r="D42" s="8" t="str">
        <f>'Take Off'!E43</f>
        <v xml:space="preserve">Panel PB2-04 2855x915 (Girth 3016 x 985) </v>
      </c>
      <c r="E42" s="2" t="str">
        <f>'Take Off'!F43</f>
        <v>CSS-P1-PB2</v>
      </c>
      <c r="F42" s="2" t="str">
        <f>'Take Off'!G43</f>
        <v>PB2-04</v>
      </c>
      <c r="G42" s="2" t="str">
        <f>'Take Off'!H43</f>
        <v>South</v>
      </c>
      <c r="H42" s="2" t="str">
        <f>'Take Off'!I43</f>
        <v>(L2-6)</v>
      </c>
      <c r="I42" s="12" t="str">
        <f>'Take Off'!N43</f>
        <v>5</v>
      </c>
      <c r="J42" s="2" t="str">
        <f>'Take Off'!J43</f>
        <v>Bronze: 56PRR/4163</v>
      </c>
      <c r="K42" s="3" t="str">
        <f>'Take Off'!K43</f>
        <v>Outside</v>
      </c>
      <c r="L42" s="4" t="str">
        <f>IF('Take Off'!D43="Flat Panel", "N", "Y")</f>
        <v>Y</v>
      </c>
      <c r="M42" s="9">
        <f>'Take Off'!AA43/I42</f>
        <v>24.063155999999999</v>
      </c>
      <c r="N42" s="9">
        <f t="shared" si="0"/>
        <v>120.31577999999999</v>
      </c>
      <c r="O42" s="9"/>
      <c r="P42" s="13" t="str">
        <f>'Take Off'!L43</f>
        <v>2855</v>
      </c>
      <c r="Q42" s="13" t="str">
        <f>'Take Off'!M43</f>
        <v>915</v>
      </c>
      <c r="R42" s="13" t="str">
        <f>'Take Off'!N43</f>
        <v>5</v>
      </c>
      <c r="S42" s="10">
        <f>'Take Off'!P43</f>
        <v>13.061624999999999</v>
      </c>
      <c r="T42" s="14">
        <f>'Take Off'!Q43</f>
        <v>3016</v>
      </c>
      <c r="U42" s="14">
        <f>'Take Off'!R43</f>
        <v>985</v>
      </c>
      <c r="V42" s="14" t="str">
        <f>'Take Off'!S43</f>
        <v>5</v>
      </c>
      <c r="W42" s="11">
        <f>'Take Off'!U43</f>
        <v>14.8538</v>
      </c>
      <c r="X42" s="2" t="str">
        <f>'Take Off'!V43</f>
        <v>m2</v>
      </c>
      <c r="Y42" s="9">
        <f>'Take Off'!W43</f>
        <v>3</v>
      </c>
      <c r="Z42" s="2">
        <f>'Take Off'!Y43</f>
        <v>0</v>
      </c>
      <c r="AA42" s="34" t="str">
        <f>'Take Off'!Z43</f>
        <v>5</v>
      </c>
    </row>
    <row r="43" spans="1:27" x14ac:dyDescent="0.25">
      <c r="A43" s="141">
        <v>42</v>
      </c>
      <c r="B43" s="2" t="str">
        <f>'Take Off'!B44</f>
        <v>PR2306 (SO-777)</v>
      </c>
      <c r="C43" s="2" t="str">
        <f>'Take Off'!C44</f>
        <v>Chapel Street</v>
      </c>
      <c r="D43" s="8" t="str">
        <f>'Take Off'!E44</f>
        <v xml:space="preserve">Panel PB2-04 2855x915 (Girth 3016 x 985) </v>
      </c>
      <c r="E43" s="2" t="str">
        <f>'Take Off'!F44</f>
        <v>CSS-P2-PB2</v>
      </c>
      <c r="F43" s="2" t="str">
        <f>'Take Off'!G44</f>
        <v>PB2-04</v>
      </c>
      <c r="G43" s="2" t="str">
        <f>'Take Off'!H44</f>
        <v>South</v>
      </c>
      <c r="H43" s="2" t="str">
        <f>'Take Off'!I44</f>
        <v>(L7-10)</v>
      </c>
      <c r="I43" s="12" t="str">
        <f>'Take Off'!N44</f>
        <v>4</v>
      </c>
      <c r="J43" s="2" t="str">
        <f>'Take Off'!J44</f>
        <v>Bronze: 56PRR/4163</v>
      </c>
      <c r="K43" s="3" t="str">
        <f>'Take Off'!K44</f>
        <v>Outside</v>
      </c>
      <c r="L43" s="4" t="str">
        <f>IF('Take Off'!D44="Flat Panel", "N", "Y")</f>
        <v>Y</v>
      </c>
      <c r="M43" s="9">
        <f>'Take Off'!AA44/I43</f>
        <v>24.063156000000003</v>
      </c>
      <c r="N43" s="9">
        <f t="shared" si="0"/>
        <v>96.252624000000012</v>
      </c>
      <c r="O43" s="9"/>
      <c r="P43" s="13" t="str">
        <f>'Take Off'!L44</f>
        <v>2855</v>
      </c>
      <c r="Q43" s="13" t="str">
        <f>'Take Off'!M44</f>
        <v>915</v>
      </c>
      <c r="R43" s="13" t="str">
        <f>'Take Off'!N44</f>
        <v>4</v>
      </c>
      <c r="S43" s="10">
        <f>'Take Off'!P44</f>
        <v>10.449299999999999</v>
      </c>
      <c r="T43" s="14">
        <f>'Take Off'!Q44</f>
        <v>3016</v>
      </c>
      <c r="U43" s="14">
        <f>'Take Off'!R44</f>
        <v>985</v>
      </c>
      <c r="V43" s="14" t="str">
        <f>'Take Off'!S44</f>
        <v>4</v>
      </c>
      <c r="W43" s="11">
        <f>'Take Off'!U44</f>
        <v>11.883039999999999</v>
      </c>
      <c r="X43" s="2" t="str">
        <f>'Take Off'!V44</f>
        <v>m2</v>
      </c>
      <c r="Y43" s="9">
        <f>'Take Off'!W44</f>
        <v>3</v>
      </c>
      <c r="Z43" s="2">
        <f>'Take Off'!Y44</f>
        <v>0</v>
      </c>
      <c r="AA43" s="34" t="str">
        <f>'Take Off'!Z44</f>
        <v>4</v>
      </c>
    </row>
    <row r="44" spans="1:27" x14ac:dyDescent="0.25">
      <c r="A44" s="141">
        <v>43</v>
      </c>
      <c r="B44" s="2" t="str">
        <f>'Take Off'!B45</f>
        <v>PR2306 (SO-777)</v>
      </c>
      <c r="C44" s="2" t="str">
        <f>'Take Off'!C45</f>
        <v>Chapel Street</v>
      </c>
      <c r="D44" s="8" t="str">
        <f>'Take Off'!E45</f>
        <v xml:space="preserve">Panel PB2-04 2855x915 (Girth 3016 x 985) </v>
      </c>
      <c r="E44" s="2" t="str">
        <f>'Take Off'!F45</f>
        <v>CSS-P1-PB2</v>
      </c>
      <c r="F44" s="2" t="str">
        <f>'Take Off'!G45</f>
        <v>PB2-04</v>
      </c>
      <c r="G44" s="2" t="str">
        <f>'Take Off'!H45</f>
        <v>South</v>
      </c>
      <c r="H44" s="2" t="str">
        <f>'Take Off'!I45</f>
        <v>(L11-16)</v>
      </c>
      <c r="I44" s="12" t="str">
        <f>'Take Off'!N45</f>
        <v>2</v>
      </c>
      <c r="J44" s="2" t="str">
        <f>'Take Off'!J45</f>
        <v>Bronze: 56PRR/4163</v>
      </c>
      <c r="K44" s="3" t="str">
        <f>'Take Off'!K45</f>
        <v>Outside</v>
      </c>
      <c r="L44" s="4" t="str">
        <f>IF('Take Off'!D45="Flat Panel", "N", "Y")</f>
        <v>Y</v>
      </c>
      <c r="M44" s="9">
        <f>'Take Off'!AA45/I44</f>
        <v>24.063156000000003</v>
      </c>
      <c r="N44" s="9">
        <f t="shared" si="0"/>
        <v>48.126312000000006</v>
      </c>
      <c r="O44" s="9"/>
      <c r="P44" s="13" t="str">
        <f>'Take Off'!L45</f>
        <v>2855</v>
      </c>
      <c r="Q44" s="13" t="str">
        <f>'Take Off'!M45</f>
        <v>915</v>
      </c>
      <c r="R44" s="13" t="str">
        <f>'Take Off'!N45</f>
        <v>2</v>
      </c>
      <c r="S44" s="10">
        <f>'Take Off'!P45</f>
        <v>5.2246499999999996</v>
      </c>
      <c r="T44" s="14">
        <f>'Take Off'!Q45</f>
        <v>3016</v>
      </c>
      <c r="U44" s="14">
        <f>'Take Off'!R45</f>
        <v>985</v>
      </c>
      <c r="V44" s="14" t="str">
        <f>'Take Off'!S45</f>
        <v>2</v>
      </c>
      <c r="W44" s="11">
        <f>'Take Off'!U45</f>
        <v>5.9415199999999997</v>
      </c>
      <c r="X44" s="2" t="str">
        <f>'Take Off'!V45</f>
        <v>m2</v>
      </c>
      <c r="Y44" s="9">
        <f>'Take Off'!W45</f>
        <v>3</v>
      </c>
      <c r="Z44" s="2">
        <f>'Take Off'!Y45</f>
        <v>0</v>
      </c>
      <c r="AA44" s="34" t="str">
        <f>'Take Off'!Z45</f>
        <v>2</v>
      </c>
    </row>
    <row r="45" spans="1:27" x14ac:dyDescent="0.25">
      <c r="A45" s="141">
        <v>44</v>
      </c>
      <c r="B45" s="2" t="str">
        <f>'Take Off'!B46</f>
        <v>PR2306 (SO-777)</v>
      </c>
      <c r="C45" s="2" t="str">
        <f>'Take Off'!C46</f>
        <v>Chapel Street</v>
      </c>
      <c r="D45" s="8" t="str">
        <f>'Take Off'!E46</f>
        <v xml:space="preserve">Panel PB2-07 2880x909 (Girth 3041 x 979) </v>
      </c>
      <c r="E45" s="2" t="str">
        <f>'Take Off'!F46</f>
        <v>CSS-P1-PB2</v>
      </c>
      <c r="F45" s="2" t="str">
        <f>'Take Off'!G46</f>
        <v>PB2-07</v>
      </c>
      <c r="G45" s="2" t="str">
        <f>'Take Off'!H46</f>
        <v>South</v>
      </c>
      <c r="H45" s="2" t="str">
        <f>'Take Off'!I46</f>
        <v>(L11-16)</v>
      </c>
      <c r="I45" s="12" t="str">
        <f>'Take Off'!N46</f>
        <v>1</v>
      </c>
      <c r="J45" s="2" t="str">
        <f>'Take Off'!J46</f>
        <v>Bronze: 56PRR/4163</v>
      </c>
      <c r="K45" s="3" t="str">
        <f>'Take Off'!K46</f>
        <v>Outside</v>
      </c>
      <c r="L45" s="4" t="str">
        <f>IF('Take Off'!D46="Flat Panel", "N", "Y")</f>
        <v>Y</v>
      </c>
      <c r="M45" s="9">
        <f>'Take Off'!AA46/I45</f>
        <v>24.1148259</v>
      </c>
      <c r="N45" s="9">
        <f t="shared" si="0"/>
        <v>24.1148259</v>
      </c>
      <c r="O45" s="9"/>
      <c r="P45" s="13" t="str">
        <f>'Take Off'!L46</f>
        <v>2880</v>
      </c>
      <c r="Q45" s="13" t="str">
        <f>'Take Off'!M46</f>
        <v>909</v>
      </c>
      <c r="R45" s="13" t="str">
        <f>'Take Off'!N46</f>
        <v>1</v>
      </c>
      <c r="S45" s="10">
        <f>'Take Off'!P46</f>
        <v>2.6179199999999998</v>
      </c>
      <c r="T45" s="14">
        <f>'Take Off'!Q46</f>
        <v>3041</v>
      </c>
      <c r="U45" s="14">
        <f>'Take Off'!R46</f>
        <v>979</v>
      </c>
      <c r="V45" s="14" t="str">
        <f>'Take Off'!S46</f>
        <v>1</v>
      </c>
      <c r="W45" s="11">
        <f>'Take Off'!U46</f>
        <v>2.9771390000000002</v>
      </c>
      <c r="X45" s="2" t="str">
        <f>'Take Off'!V46</f>
        <v>m2</v>
      </c>
      <c r="Y45" s="9">
        <f>'Take Off'!W46</f>
        <v>3</v>
      </c>
      <c r="Z45" s="2">
        <f>'Take Off'!Y46</f>
        <v>0</v>
      </c>
      <c r="AA45" s="34" t="str">
        <f>'Take Off'!Z46</f>
        <v>1</v>
      </c>
    </row>
    <row r="46" spans="1:27" x14ac:dyDescent="0.25">
      <c r="A46" s="141">
        <v>45</v>
      </c>
      <c r="B46" s="2" t="str">
        <f>'Take Off'!B47</f>
        <v>PR2306 (SO-777)</v>
      </c>
      <c r="C46" s="2" t="str">
        <f>'Take Off'!C47</f>
        <v>Chapel Street</v>
      </c>
      <c r="D46" s="8" t="str">
        <f>'Take Off'!E47</f>
        <v xml:space="preserve">Panel PB3-04 2855x1177 (Girth 3016 x 1243) </v>
      </c>
      <c r="E46" s="2" t="str">
        <f>'Take Off'!F47</f>
        <v>CSS-P1-PB3</v>
      </c>
      <c r="F46" s="2" t="str">
        <f>'Take Off'!G47</f>
        <v>PB3-04</v>
      </c>
      <c r="G46" s="2" t="str">
        <f>'Take Off'!H47</f>
        <v>South</v>
      </c>
      <c r="H46" s="2" t="str">
        <f>'Take Off'!I47</f>
        <v>(L2-6)</v>
      </c>
      <c r="I46" s="12">
        <f>'Take Off'!N47</f>
        <v>5</v>
      </c>
      <c r="J46" s="2" t="str">
        <f>'Take Off'!J47</f>
        <v>Bronze: 56PRR/4163</v>
      </c>
      <c r="K46" s="3" t="str">
        <f>'Take Off'!K47</f>
        <v>Outside</v>
      </c>
      <c r="L46" s="4" t="str">
        <f>IF('Take Off'!D47="Flat Panel", "N", "Y")</f>
        <v>Y</v>
      </c>
      <c r="M46" s="9">
        <f>'Take Off'!AA47/I46</f>
        <v>30.365992800000004</v>
      </c>
      <c r="N46" s="9">
        <f t="shared" si="0"/>
        <v>151.82996400000002</v>
      </c>
      <c r="O46" s="9"/>
      <c r="P46" s="13" t="str">
        <f>'Take Off'!L47</f>
        <v>2855</v>
      </c>
      <c r="Q46" s="13" t="str">
        <f>'Take Off'!M47</f>
        <v>1177</v>
      </c>
      <c r="R46" s="13">
        <f>'Take Off'!N47</f>
        <v>5</v>
      </c>
      <c r="S46" s="10">
        <f>'Take Off'!P47</f>
        <v>16.801674999999999</v>
      </c>
      <c r="T46" s="14">
        <f>'Take Off'!Q47</f>
        <v>3016</v>
      </c>
      <c r="U46" s="14">
        <f>'Take Off'!R47</f>
        <v>1243</v>
      </c>
      <c r="V46" s="14">
        <f>'Take Off'!S47</f>
        <v>5</v>
      </c>
      <c r="W46" s="11">
        <f>'Take Off'!U47</f>
        <v>18.744440000000001</v>
      </c>
      <c r="X46" s="2" t="str">
        <f>'Take Off'!V47</f>
        <v>m2</v>
      </c>
      <c r="Y46" s="9">
        <f>'Take Off'!W47</f>
        <v>3</v>
      </c>
      <c r="Z46" s="2">
        <f>'Take Off'!Y47</f>
        <v>0</v>
      </c>
      <c r="AA46" s="34">
        <f>'Take Off'!Z47</f>
        <v>5</v>
      </c>
    </row>
    <row r="47" spans="1:27" x14ac:dyDescent="0.25">
      <c r="A47" s="141">
        <v>46</v>
      </c>
      <c r="B47" s="2" t="str">
        <f>'Take Off'!B48</f>
        <v>PR2306 (SO-777)</v>
      </c>
      <c r="C47" s="2" t="str">
        <f>'Take Off'!C48</f>
        <v>Chapel Street</v>
      </c>
      <c r="D47" s="8" t="str">
        <f>'Take Off'!E48</f>
        <v xml:space="preserve">Panel PB3-04 2855x1177 (Girth 3016 x 1243) </v>
      </c>
      <c r="E47" s="2" t="str">
        <f>'Take Off'!F48</f>
        <v>CSS-P2-PB3</v>
      </c>
      <c r="F47" s="2" t="str">
        <f>'Take Off'!G48</f>
        <v>PB3-04</v>
      </c>
      <c r="G47" s="2" t="str">
        <f>'Take Off'!H48</f>
        <v>South</v>
      </c>
      <c r="H47" s="2" t="str">
        <f>'Take Off'!I48</f>
        <v>(L7-10)</v>
      </c>
      <c r="I47" s="12">
        <f>'Take Off'!N48</f>
        <v>4</v>
      </c>
      <c r="J47" s="2" t="str">
        <f>'Take Off'!J48</f>
        <v>Bronze: 56PRR/4163</v>
      </c>
      <c r="K47" s="3" t="str">
        <f>'Take Off'!K48</f>
        <v>Outside</v>
      </c>
      <c r="L47" s="4" t="str">
        <f>IF('Take Off'!D48="Flat Panel", "N", "Y")</f>
        <v>Y</v>
      </c>
      <c r="M47" s="9">
        <f>'Take Off'!AA48/I47</f>
        <v>30.365992800000001</v>
      </c>
      <c r="N47" s="9">
        <f t="shared" si="0"/>
        <v>121.4639712</v>
      </c>
      <c r="O47" s="9"/>
      <c r="P47" s="13" t="str">
        <f>'Take Off'!L48</f>
        <v>2855</v>
      </c>
      <c r="Q47" s="13" t="str">
        <f>'Take Off'!M48</f>
        <v>1177</v>
      </c>
      <c r="R47" s="13">
        <f>'Take Off'!N48</f>
        <v>4</v>
      </c>
      <c r="S47" s="10">
        <f>'Take Off'!P48</f>
        <v>13.44134</v>
      </c>
      <c r="T47" s="14">
        <f>'Take Off'!Q48</f>
        <v>3016</v>
      </c>
      <c r="U47" s="14">
        <f>'Take Off'!R48</f>
        <v>1243</v>
      </c>
      <c r="V47" s="14">
        <f>'Take Off'!S48</f>
        <v>4</v>
      </c>
      <c r="W47" s="11">
        <f>'Take Off'!U48</f>
        <v>14.995552</v>
      </c>
      <c r="X47" s="2" t="str">
        <f>'Take Off'!V48</f>
        <v>m2</v>
      </c>
      <c r="Y47" s="9">
        <f>'Take Off'!W48</f>
        <v>3</v>
      </c>
      <c r="Z47" s="2">
        <f>'Take Off'!Y48</f>
        <v>0</v>
      </c>
      <c r="AA47" s="34">
        <f>'Take Off'!Z48</f>
        <v>4</v>
      </c>
    </row>
    <row r="48" spans="1:27" x14ac:dyDescent="0.25">
      <c r="A48" s="141">
        <v>47</v>
      </c>
      <c r="B48" s="2" t="str">
        <f>'Take Off'!B49</f>
        <v>PR2306 (SO-777)</v>
      </c>
      <c r="C48" s="2" t="str">
        <f>'Take Off'!C49</f>
        <v>Chapel Street</v>
      </c>
      <c r="D48" s="8" t="str">
        <f>'Take Off'!E49</f>
        <v xml:space="preserve">Panel PB3-07 465x621 (Girth 626 x 687) </v>
      </c>
      <c r="E48" s="2" t="str">
        <f>'Take Off'!F49</f>
        <v>CSS-P2-PB3</v>
      </c>
      <c r="F48" s="2" t="str">
        <f>'Take Off'!G49</f>
        <v>PB3-07</v>
      </c>
      <c r="G48" s="2" t="str">
        <f>'Take Off'!H49</f>
        <v>South</v>
      </c>
      <c r="H48" s="2" t="str">
        <f>'Take Off'!I49</f>
        <v>(L7-10)</v>
      </c>
      <c r="I48" s="12">
        <f>'Take Off'!N49</f>
        <v>1</v>
      </c>
      <c r="J48" s="2" t="str">
        <f>'Take Off'!J49</f>
        <v>Bronze: 56PRR/4163</v>
      </c>
      <c r="K48" s="3" t="str">
        <f>'Take Off'!K49</f>
        <v>Outside</v>
      </c>
      <c r="L48" s="4" t="str">
        <f>IF('Take Off'!D49="Flat Panel", "N", "Y")</f>
        <v>Y</v>
      </c>
      <c r="M48" s="9">
        <f>'Take Off'!AA49/I48</f>
        <v>3.4835022000000002</v>
      </c>
      <c r="N48" s="9">
        <f t="shared" si="0"/>
        <v>3.4835022000000002</v>
      </c>
      <c r="O48" s="9"/>
      <c r="P48" s="13" t="str">
        <f>'Take Off'!L49</f>
        <v>465</v>
      </c>
      <c r="Q48" s="13" t="str">
        <f>'Take Off'!M49</f>
        <v>621</v>
      </c>
      <c r="R48" s="13">
        <f>'Take Off'!N49</f>
        <v>1</v>
      </c>
      <c r="S48" s="10">
        <f>'Take Off'!P49</f>
        <v>0.28876499999999999</v>
      </c>
      <c r="T48" s="14">
        <f>'Take Off'!Q49</f>
        <v>626</v>
      </c>
      <c r="U48" s="14">
        <f>'Take Off'!R49</f>
        <v>687</v>
      </c>
      <c r="V48" s="14">
        <f>'Take Off'!S49</f>
        <v>1</v>
      </c>
      <c r="W48" s="11">
        <f>'Take Off'!U49</f>
        <v>0.430062</v>
      </c>
      <c r="X48" s="2" t="str">
        <f>'Take Off'!V49</f>
        <v>m2</v>
      </c>
      <c r="Y48" s="9">
        <f>'Take Off'!W49</f>
        <v>3</v>
      </c>
      <c r="Z48" s="2">
        <f>'Take Off'!Y49</f>
        <v>0</v>
      </c>
      <c r="AA48" s="34">
        <f>'Take Off'!Z49</f>
        <v>1</v>
      </c>
    </row>
    <row r="49" spans="1:27" x14ac:dyDescent="0.25">
      <c r="A49" s="141">
        <v>48</v>
      </c>
      <c r="B49" s="2" t="str">
        <f>'Take Off'!B50</f>
        <v>PR2306 (SO-777)</v>
      </c>
      <c r="C49" s="2" t="str">
        <f>'Take Off'!C50</f>
        <v>Chapel Street</v>
      </c>
      <c r="D49" s="8" t="str">
        <f>'Take Off'!E50</f>
        <v xml:space="preserve">Panel PB3-04 2855x1177 (Girth 3016 x 1243) </v>
      </c>
      <c r="E49" s="2" t="str">
        <f>'Take Off'!F50</f>
        <v>CSS-P3-PB3</v>
      </c>
      <c r="F49" s="2" t="str">
        <f>'Take Off'!G50</f>
        <v>PB3-04</v>
      </c>
      <c r="G49" s="2" t="str">
        <f>'Take Off'!H50</f>
        <v>South</v>
      </c>
      <c r="H49" s="2" t="str">
        <f>'Take Off'!I50</f>
        <v>(L11-16)</v>
      </c>
      <c r="I49" s="12">
        <f>'Take Off'!N50</f>
        <v>2</v>
      </c>
      <c r="J49" s="2" t="str">
        <f>'Take Off'!J50</f>
        <v>Bronze: 56PRR/4163</v>
      </c>
      <c r="K49" s="3" t="str">
        <f>'Take Off'!K50</f>
        <v>Outside</v>
      </c>
      <c r="L49" s="4" t="str">
        <f>IF('Take Off'!D50="Flat Panel", "N", "Y")</f>
        <v>Y</v>
      </c>
      <c r="M49" s="9">
        <f>'Take Off'!AA50/I49</f>
        <v>30.365992800000001</v>
      </c>
      <c r="N49" s="9">
        <f t="shared" si="0"/>
        <v>60.731985600000002</v>
      </c>
      <c r="O49" s="9"/>
      <c r="P49" s="13" t="str">
        <f>'Take Off'!L50</f>
        <v>2855</v>
      </c>
      <c r="Q49" s="13" t="str">
        <f>'Take Off'!M50</f>
        <v>1177</v>
      </c>
      <c r="R49" s="13">
        <f>'Take Off'!N50</f>
        <v>2</v>
      </c>
      <c r="S49" s="10">
        <f>'Take Off'!P50</f>
        <v>6.7206700000000001</v>
      </c>
      <c r="T49" s="14">
        <f>'Take Off'!Q50</f>
        <v>3016</v>
      </c>
      <c r="U49" s="14">
        <f>'Take Off'!R50</f>
        <v>1243</v>
      </c>
      <c r="V49" s="14">
        <f>'Take Off'!S50</f>
        <v>2</v>
      </c>
      <c r="W49" s="11">
        <f>'Take Off'!U50</f>
        <v>7.497776</v>
      </c>
      <c r="X49" s="2" t="str">
        <f>'Take Off'!V50</f>
        <v>m2</v>
      </c>
      <c r="Y49" s="9">
        <f>'Take Off'!W50</f>
        <v>3</v>
      </c>
      <c r="Z49" s="2">
        <f>'Take Off'!Y50</f>
        <v>0</v>
      </c>
      <c r="AA49" s="34">
        <f>'Take Off'!Z50</f>
        <v>2</v>
      </c>
    </row>
    <row r="50" spans="1:27" x14ac:dyDescent="0.25">
      <c r="A50" s="141">
        <v>49</v>
      </c>
      <c r="B50" s="2" t="str">
        <f>'Take Off'!B51</f>
        <v>PR2306 (SO-777)</v>
      </c>
      <c r="C50" s="2" t="str">
        <f>'Take Off'!C51</f>
        <v>Chapel Street</v>
      </c>
      <c r="D50" s="8" t="str">
        <f>'Take Off'!E51</f>
        <v xml:space="preserve">Corner Panel 1/2 PG&amp;B-CNR4-2 465x190 (Girth 626 x 309) </v>
      </c>
      <c r="E50" s="2" t="str">
        <f>'Take Off'!F51</f>
        <v>CSS-P3-PG&amp;B-CNR4</v>
      </c>
      <c r="F50" s="2" t="str">
        <f>'Take Off'!G51</f>
        <v>PG&amp;B-CNR4-2</v>
      </c>
      <c r="G50" s="2" t="str">
        <f>'Take Off'!H51</f>
        <v>North</v>
      </c>
      <c r="H50" s="2" t="str">
        <f>'Take Off'!I51</f>
        <v>(L11-16)</v>
      </c>
      <c r="I50" s="12" t="str">
        <f>'Take Off'!N51</f>
        <v>1</v>
      </c>
      <c r="J50" s="2" t="str">
        <f>'Take Off'!J51</f>
        <v>Bronze: 56PRR/4163</v>
      </c>
      <c r="K50" s="3" t="str">
        <f>'Take Off'!K51</f>
        <v>Outside</v>
      </c>
      <c r="L50" s="4" t="str">
        <f>IF('Take Off'!D51="Flat Panel", "N", "Y")</f>
        <v>Y</v>
      </c>
      <c r="M50" s="9">
        <f>'Take Off'!AA51/I50</f>
        <v>1.5668154000000003</v>
      </c>
      <c r="N50" s="9">
        <f t="shared" si="0"/>
        <v>1.5668154000000003</v>
      </c>
      <c r="O50" s="9"/>
      <c r="P50" s="13" t="str">
        <f>'Take Off'!L51</f>
        <v>465</v>
      </c>
      <c r="Q50" s="13" t="str">
        <f>'Take Off'!M51</f>
        <v>190</v>
      </c>
      <c r="R50" s="13" t="str">
        <f>'Take Off'!N51</f>
        <v>1</v>
      </c>
      <c r="S50" s="10">
        <f>'Take Off'!P51</f>
        <v>8.8349999999999998E-2</v>
      </c>
      <c r="T50" s="14">
        <f>'Take Off'!Q51</f>
        <v>626</v>
      </c>
      <c r="U50" s="14">
        <f>'Take Off'!R51</f>
        <v>309</v>
      </c>
      <c r="V50" s="14" t="str">
        <f>'Take Off'!S51</f>
        <v>1</v>
      </c>
      <c r="W50" s="11">
        <f>'Take Off'!U51</f>
        <v>0.19343399999999999</v>
      </c>
      <c r="X50" s="2" t="str">
        <f>'Take Off'!V51</f>
        <v>m2</v>
      </c>
      <c r="Y50" s="9">
        <f>'Take Off'!W51</f>
        <v>3</v>
      </c>
      <c r="Z50" s="2">
        <f>'Take Off'!Y51</f>
        <v>0</v>
      </c>
      <c r="AA50" s="34" t="str">
        <f>'Take Off'!Z51</f>
        <v>1</v>
      </c>
    </row>
    <row r="51" spans="1:27" x14ac:dyDescent="0.25">
      <c r="A51" s="141">
        <v>50</v>
      </c>
      <c r="B51" s="2" t="str">
        <f>'Take Off'!B52</f>
        <v>PR2306 (SO-777)</v>
      </c>
      <c r="C51" s="2" t="str">
        <f>'Take Off'!C52</f>
        <v>Chapel Street</v>
      </c>
      <c r="D51" s="8" t="str">
        <f>'Take Off'!E52</f>
        <v xml:space="preserve">Corner Panel 2/2 PG&amp;B-CNR4-2 465x310 (Girth 626 x 433) </v>
      </c>
      <c r="E51" s="2" t="str">
        <f>'Take Off'!F52</f>
        <v>CSS-P3-PG&amp;B-CNR4</v>
      </c>
      <c r="F51" s="2" t="str">
        <f>'Take Off'!G52</f>
        <v>PG&amp;B-CNR4-2</v>
      </c>
      <c r="G51" s="2" t="str">
        <f>'Take Off'!H52</f>
        <v>North</v>
      </c>
      <c r="H51" s="2" t="str">
        <f>'Take Off'!I52</f>
        <v>(L11-16)</v>
      </c>
      <c r="I51" s="12" t="str">
        <f>'Take Off'!N52</f>
        <v>1</v>
      </c>
      <c r="J51" s="2" t="str">
        <f>'Take Off'!J52</f>
        <v>Grey: 56B0/4850</v>
      </c>
      <c r="K51" s="3" t="str">
        <f>'Take Off'!K52</f>
        <v>Outside</v>
      </c>
      <c r="L51" s="4" t="str">
        <f>IF('Take Off'!D52="Flat Panel", "N", "Y")</f>
        <v>Y</v>
      </c>
      <c r="M51" s="9">
        <f>'Take Off'!AA52/I51</f>
        <v>2.1955698000000003</v>
      </c>
      <c r="N51" s="9">
        <f t="shared" si="0"/>
        <v>2.1955698000000003</v>
      </c>
      <c r="O51" s="9"/>
      <c r="P51" s="13" t="str">
        <f>'Take Off'!L52</f>
        <v>465</v>
      </c>
      <c r="Q51" s="13" t="str">
        <f>'Take Off'!M52</f>
        <v>310</v>
      </c>
      <c r="R51" s="13" t="str">
        <f>'Take Off'!N52</f>
        <v>1</v>
      </c>
      <c r="S51" s="10">
        <f>'Take Off'!P52</f>
        <v>0.14415</v>
      </c>
      <c r="T51" s="14">
        <f>'Take Off'!Q52</f>
        <v>626</v>
      </c>
      <c r="U51" s="14">
        <f>'Take Off'!R52</f>
        <v>433</v>
      </c>
      <c r="V51" s="14" t="str">
        <f>'Take Off'!S52</f>
        <v>1</v>
      </c>
      <c r="W51" s="11">
        <f>'Take Off'!U52</f>
        <v>0.27105800000000002</v>
      </c>
      <c r="X51" s="2" t="str">
        <f>'Take Off'!V52</f>
        <v>m2</v>
      </c>
      <c r="Y51" s="9">
        <f>'Take Off'!W52</f>
        <v>3</v>
      </c>
      <c r="Z51" s="2">
        <f>'Take Off'!Y52</f>
        <v>0</v>
      </c>
      <c r="AA51" s="34" t="str">
        <f>'Take Off'!Z52</f>
        <v>1</v>
      </c>
    </row>
    <row r="52" spans="1:27" x14ac:dyDescent="0.25">
      <c r="A52" s="141">
        <v>51</v>
      </c>
      <c r="B52" s="2" t="str">
        <f>'Take Off'!B53</f>
        <v>PR2306 (SO-777)</v>
      </c>
      <c r="C52" s="2" t="str">
        <f>'Take Off'!C53</f>
        <v>Chapel Street</v>
      </c>
      <c r="D52" s="8" t="str">
        <f>'Take Off'!E53</f>
        <v xml:space="preserve">Panel PG1-73 755x978 (Girth 916 x 1114) </v>
      </c>
      <c r="E52" s="2" t="str">
        <f>'Take Off'!F53</f>
        <v>CSS-P1-PG1</v>
      </c>
      <c r="F52" s="2" t="str">
        <f>'Take Off'!G53</f>
        <v>PG1-73</v>
      </c>
      <c r="G52" s="2" t="str">
        <f>'Take Off'!H53</f>
        <v>West</v>
      </c>
      <c r="H52" s="2" t="str">
        <f>'Take Off'!I53</f>
        <v>(L2-6)</v>
      </c>
      <c r="I52" s="12">
        <f>'Take Off'!N53</f>
        <v>1</v>
      </c>
      <c r="J52" s="2" t="str">
        <f>'Take Off'!J53</f>
        <v>Grey: 56B0/4850</v>
      </c>
      <c r="K52" s="3" t="str">
        <f>'Take Off'!K53</f>
        <v>Outside</v>
      </c>
      <c r="L52" s="4" t="str">
        <f>IF('Take Off'!D53="Flat Panel", "N", "Y")</f>
        <v>Y</v>
      </c>
      <c r="M52" s="9">
        <f>'Take Off'!AA53/I52</f>
        <v>8.2654344000000002</v>
      </c>
      <c r="N52" s="9">
        <f t="shared" si="0"/>
        <v>8.2654344000000002</v>
      </c>
      <c r="O52" s="9"/>
      <c r="P52" s="13">
        <f>'Take Off'!L53</f>
        <v>755</v>
      </c>
      <c r="Q52" s="13">
        <f>'Take Off'!M53</f>
        <v>978</v>
      </c>
      <c r="R52" s="13">
        <f>'Take Off'!N53</f>
        <v>1</v>
      </c>
      <c r="S52" s="10">
        <f>'Take Off'!P53</f>
        <v>0.73838999999999999</v>
      </c>
      <c r="T52" s="14">
        <f>'Take Off'!Q53</f>
        <v>916</v>
      </c>
      <c r="U52" s="14">
        <f>'Take Off'!R53</f>
        <v>1114</v>
      </c>
      <c r="V52" s="14">
        <f>'Take Off'!S53</f>
        <v>1</v>
      </c>
      <c r="W52" s="11">
        <f>'Take Off'!U53</f>
        <v>1.020424</v>
      </c>
      <c r="X52" s="2" t="str">
        <f>'Take Off'!V53</f>
        <v>m2</v>
      </c>
      <c r="Y52" s="9">
        <f>'Take Off'!W53</f>
        <v>3</v>
      </c>
      <c r="Z52" s="2">
        <f>'Take Off'!Y53</f>
        <v>0</v>
      </c>
      <c r="AA52" s="34">
        <f>'Take Off'!Z53</f>
        <v>1</v>
      </c>
    </row>
    <row r="53" spans="1:27" x14ac:dyDescent="0.25">
      <c r="A53" s="141">
        <v>52</v>
      </c>
      <c r="B53" s="2" t="str">
        <f>'Take Off'!B54</f>
        <v>PR2306 (SO-777)</v>
      </c>
      <c r="C53" s="2" t="str">
        <f>'Take Off'!C54</f>
        <v>Chapel Street</v>
      </c>
      <c r="D53" s="8" t="str">
        <f>'Take Off'!E54</f>
        <v xml:space="preserve">Stiffener PG1-73 50x978 (Girth 198 x 978) </v>
      </c>
      <c r="E53" s="2" t="str">
        <f>'Take Off'!F54</f>
        <v>CSS-P1-PG1</v>
      </c>
      <c r="F53" s="2" t="str">
        <f>'Take Off'!G54</f>
        <v>PG1-73</v>
      </c>
      <c r="G53" s="2" t="str">
        <f>'Take Off'!H54</f>
        <v>West</v>
      </c>
      <c r="H53" s="2" t="str">
        <f>'Take Off'!I54</f>
        <v>(L2-6)</v>
      </c>
      <c r="I53" s="12">
        <f>'Take Off'!N54</f>
        <v>1</v>
      </c>
      <c r="J53" s="2" t="str">
        <f>'Take Off'!J54</f>
        <v>Mill Finish</v>
      </c>
      <c r="K53" s="3" t="str">
        <f>'Take Off'!K54</f>
        <v>Outside</v>
      </c>
      <c r="L53" s="4" t="str">
        <f>IF('Take Off'!D54="Flat Panel", "N", "Y")</f>
        <v>Y</v>
      </c>
      <c r="M53" s="9">
        <f>'Take Off'!AA54/I53</f>
        <v>1.5685164</v>
      </c>
      <c r="N53" s="9">
        <f t="shared" si="0"/>
        <v>1.5685164</v>
      </c>
      <c r="O53" s="9"/>
      <c r="P53" s="13" t="str">
        <f>'Take Off'!L54</f>
        <v>50</v>
      </c>
      <c r="Q53" s="13">
        <f>'Take Off'!M54</f>
        <v>978</v>
      </c>
      <c r="R53" s="13">
        <f>'Take Off'!N54</f>
        <v>1</v>
      </c>
      <c r="S53" s="10">
        <f>'Take Off'!P54</f>
        <v>4.8899999999999999E-2</v>
      </c>
      <c r="T53" s="14">
        <f>'Take Off'!Q54</f>
        <v>198</v>
      </c>
      <c r="U53" s="14">
        <f>'Take Off'!R54</f>
        <v>978</v>
      </c>
      <c r="V53" s="14">
        <f>'Take Off'!S54</f>
        <v>1</v>
      </c>
      <c r="W53" s="11">
        <f>'Take Off'!U54</f>
        <v>0.19364400000000001</v>
      </c>
      <c r="X53" s="2" t="str">
        <f>'Take Off'!V54</f>
        <v>m2</v>
      </c>
      <c r="Y53" s="9">
        <f>'Take Off'!W54</f>
        <v>3</v>
      </c>
      <c r="Z53" s="2">
        <f>'Take Off'!Y54</f>
        <v>0</v>
      </c>
      <c r="AA53" s="34">
        <f>'Take Off'!Z54</f>
        <v>1</v>
      </c>
    </row>
    <row r="54" spans="1:27" x14ac:dyDescent="0.25">
      <c r="A54" s="141">
        <v>53</v>
      </c>
      <c r="B54" s="2" t="str">
        <f>'Take Off'!B55</f>
        <v>PR2306 (SO-777)</v>
      </c>
      <c r="C54" s="2" t="str">
        <f>'Take Off'!C55</f>
        <v>Chapel Street</v>
      </c>
      <c r="D54" s="8" t="str">
        <f>'Take Off'!E55</f>
        <v xml:space="preserve">Panel PG1-74 755x566 (Girth 916 x 702) </v>
      </c>
      <c r="E54" s="2" t="str">
        <f>'Take Off'!F55</f>
        <v>CSS-P1-PG1</v>
      </c>
      <c r="F54" s="2" t="str">
        <f>'Take Off'!G55</f>
        <v>PG1-74</v>
      </c>
      <c r="G54" s="2" t="str">
        <f>'Take Off'!H55</f>
        <v>West</v>
      </c>
      <c r="H54" s="2" t="str">
        <f>'Take Off'!I55</f>
        <v>(L2-6)</v>
      </c>
      <c r="I54" s="12">
        <f>'Take Off'!N55</f>
        <v>1</v>
      </c>
      <c r="J54" s="2" t="str">
        <f>'Take Off'!J55</f>
        <v>Grey: 56B0/4850</v>
      </c>
      <c r="K54" s="3" t="str">
        <f>'Take Off'!K55</f>
        <v>Outside</v>
      </c>
      <c r="L54" s="4" t="str">
        <f>IF('Take Off'!D55="Flat Panel", "N", "Y")</f>
        <v>Y</v>
      </c>
      <c r="M54" s="9">
        <f>'Take Off'!AA55/I54</f>
        <v>5.2085592000000007</v>
      </c>
      <c r="N54" s="9">
        <f t="shared" si="0"/>
        <v>5.2085592000000007</v>
      </c>
      <c r="O54" s="9"/>
      <c r="P54" s="13">
        <f>'Take Off'!L55</f>
        <v>755</v>
      </c>
      <c r="Q54" s="13">
        <f>'Take Off'!M55</f>
        <v>566</v>
      </c>
      <c r="R54" s="13">
        <f>'Take Off'!N55</f>
        <v>1</v>
      </c>
      <c r="S54" s="10">
        <f>'Take Off'!P55</f>
        <v>0.42732999999999999</v>
      </c>
      <c r="T54" s="14">
        <f>'Take Off'!Q55</f>
        <v>916</v>
      </c>
      <c r="U54" s="14">
        <f>'Take Off'!R55</f>
        <v>702</v>
      </c>
      <c r="V54" s="14">
        <f>'Take Off'!S55</f>
        <v>1</v>
      </c>
      <c r="W54" s="11">
        <f>'Take Off'!U55</f>
        <v>0.64303200000000005</v>
      </c>
      <c r="X54" s="2" t="str">
        <f>'Take Off'!V55</f>
        <v>m2</v>
      </c>
      <c r="Y54" s="9">
        <f>'Take Off'!W55</f>
        <v>3</v>
      </c>
      <c r="Z54" s="2">
        <f>'Take Off'!Y55</f>
        <v>0</v>
      </c>
      <c r="AA54" s="34">
        <f>'Take Off'!Z55</f>
        <v>1</v>
      </c>
    </row>
    <row r="55" spans="1:27" x14ac:dyDescent="0.25">
      <c r="A55" s="141">
        <v>54</v>
      </c>
      <c r="B55" s="2" t="str">
        <f>'Take Off'!B56</f>
        <v>PR2306 (SO-777)</v>
      </c>
      <c r="C55" s="2" t="str">
        <f>'Take Off'!C56</f>
        <v>Chapel Street</v>
      </c>
      <c r="D55" s="8" t="str">
        <f>'Take Off'!E56</f>
        <v xml:space="preserve">Panel PG1-75 2855x566 (Girth 3016 x 702) </v>
      </c>
      <c r="E55" s="2" t="str">
        <f>'Take Off'!F56</f>
        <v>CSS-P1-PG1</v>
      </c>
      <c r="F55" s="2" t="str">
        <f>'Take Off'!G56</f>
        <v>PG1-75</v>
      </c>
      <c r="G55" s="2" t="str">
        <f>'Take Off'!H56</f>
        <v>West</v>
      </c>
      <c r="H55" s="2" t="str">
        <f>'Take Off'!I56</f>
        <v>(L2-6)</v>
      </c>
      <c r="I55" s="12">
        <f>'Take Off'!N56</f>
        <v>5</v>
      </c>
      <c r="J55" s="2" t="str">
        <f>'Take Off'!J56</f>
        <v>Grey: 56B0/4850</v>
      </c>
      <c r="K55" s="3" t="str">
        <f>'Take Off'!K56</f>
        <v>Outside</v>
      </c>
      <c r="L55" s="4" t="str">
        <f>IF('Take Off'!D56="Flat Panel", "N", "Y")</f>
        <v>Y</v>
      </c>
      <c r="M55" s="9">
        <f>'Take Off'!AA56/I55</f>
        <v>17.149579199999998</v>
      </c>
      <c r="N55" s="9">
        <f t="shared" si="0"/>
        <v>85.747895999999997</v>
      </c>
      <c r="O55" s="9"/>
      <c r="P55" s="13">
        <f>'Take Off'!L56</f>
        <v>2855</v>
      </c>
      <c r="Q55" s="13">
        <f>'Take Off'!M56</f>
        <v>566</v>
      </c>
      <c r="R55" s="13">
        <f>'Take Off'!N56</f>
        <v>5</v>
      </c>
      <c r="S55" s="10">
        <f>'Take Off'!P56</f>
        <v>8.0796500000000009</v>
      </c>
      <c r="T55" s="14">
        <f>'Take Off'!Q56</f>
        <v>3016</v>
      </c>
      <c r="U55" s="14">
        <f>'Take Off'!R56</f>
        <v>702</v>
      </c>
      <c r="V55" s="14">
        <f>'Take Off'!S56</f>
        <v>5</v>
      </c>
      <c r="W55" s="11">
        <f>'Take Off'!U56</f>
        <v>10.58616</v>
      </c>
      <c r="X55" s="2" t="str">
        <f>'Take Off'!V56</f>
        <v>m2</v>
      </c>
      <c r="Y55" s="9">
        <f>'Take Off'!W56</f>
        <v>3</v>
      </c>
      <c r="Z55" s="2">
        <f>'Take Off'!Y56</f>
        <v>0</v>
      </c>
      <c r="AA55" s="34">
        <f>'Take Off'!Z56</f>
        <v>5</v>
      </c>
    </row>
    <row r="56" spans="1:27" x14ac:dyDescent="0.25">
      <c r="A56" s="141">
        <v>55</v>
      </c>
      <c r="B56" s="2" t="str">
        <f>'Take Off'!B57</f>
        <v>PR2306 (SO-777)</v>
      </c>
      <c r="C56" s="2" t="str">
        <f>'Take Off'!C57</f>
        <v>Chapel Street</v>
      </c>
      <c r="D56" s="8" t="str">
        <f>'Take Off'!E57</f>
        <v xml:space="preserve">Panel PG1-76 451x978 (Girth 612 x 1114) </v>
      </c>
      <c r="E56" s="2" t="str">
        <f>'Take Off'!F57</f>
        <v>CSS-P1-PG1</v>
      </c>
      <c r="F56" s="2" t="str">
        <f>'Take Off'!G57</f>
        <v>PG1-76</v>
      </c>
      <c r="G56" s="2" t="str">
        <f>'Take Off'!H57</f>
        <v>West</v>
      </c>
      <c r="H56" s="2" t="str">
        <f>'Take Off'!I57</f>
        <v>(L2-6)</v>
      </c>
      <c r="I56" s="12">
        <f>'Take Off'!N57</f>
        <v>5</v>
      </c>
      <c r="J56" s="2" t="str">
        <f>'Take Off'!J57</f>
        <v>Grey: 56B0/4850</v>
      </c>
      <c r="K56" s="3" t="str">
        <f>'Take Off'!K57</f>
        <v>Outside</v>
      </c>
      <c r="L56" s="4" t="str">
        <f>IF('Take Off'!D57="Flat Panel", "N", "Y")</f>
        <v>Y</v>
      </c>
      <c r="M56" s="9">
        <f>'Take Off'!AA57/I56</f>
        <v>5.522320800000001</v>
      </c>
      <c r="N56" s="9">
        <f t="shared" si="0"/>
        <v>27.611604000000007</v>
      </c>
      <c r="O56" s="9"/>
      <c r="P56" s="13">
        <f>'Take Off'!L57</f>
        <v>451</v>
      </c>
      <c r="Q56" s="13">
        <f>'Take Off'!M57</f>
        <v>978</v>
      </c>
      <c r="R56" s="13">
        <f>'Take Off'!N57</f>
        <v>5</v>
      </c>
      <c r="S56" s="10">
        <f>'Take Off'!P57</f>
        <v>2.20539</v>
      </c>
      <c r="T56" s="14">
        <f>'Take Off'!Q57</f>
        <v>612</v>
      </c>
      <c r="U56" s="14">
        <f>'Take Off'!R57</f>
        <v>1114</v>
      </c>
      <c r="V56" s="14">
        <f>'Take Off'!S57</f>
        <v>5</v>
      </c>
      <c r="W56" s="11">
        <f>'Take Off'!U57</f>
        <v>3.4088400000000001</v>
      </c>
      <c r="X56" s="2" t="str">
        <f>'Take Off'!V57</f>
        <v>m2</v>
      </c>
      <c r="Y56" s="9">
        <f>'Take Off'!W57</f>
        <v>3</v>
      </c>
      <c r="Z56" s="2">
        <f>'Take Off'!Y57</f>
        <v>0</v>
      </c>
      <c r="AA56" s="34">
        <f>'Take Off'!Z57</f>
        <v>5</v>
      </c>
    </row>
    <row r="57" spans="1:27" x14ac:dyDescent="0.25">
      <c r="A57" s="141">
        <v>56</v>
      </c>
      <c r="B57" s="2" t="str">
        <f>'Take Off'!B58</f>
        <v>PR2306 (SO-777)</v>
      </c>
      <c r="C57" s="2" t="str">
        <f>'Take Off'!C58</f>
        <v>Chapel Street</v>
      </c>
      <c r="D57" s="8" t="str">
        <f>'Take Off'!E58</f>
        <v xml:space="preserve">Stiffener PG1-76 50x978 (Girth 198 x 978) </v>
      </c>
      <c r="E57" s="2" t="str">
        <f>'Take Off'!F58</f>
        <v>CSS-P1-PG1</v>
      </c>
      <c r="F57" s="2" t="str">
        <f>'Take Off'!G58</f>
        <v>PG1-76</v>
      </c>
      <c r="G57" s="2" t="str">
        <f>'Take Off'!H58</f>
        <v>West</v>
      </c>
      <c r="H57" s="2" t="str">
        <f>'Take Off'!I58</f>
        <v>(L2-6)</v>
      </c>
      <c r="I57" s="12">
        <f>'Take Off'!N58</f>
        <v>5</v>
      </c>
      <c r="J57" s="2" t="str">
        <f>'Take Off'!J58</f>
        <v>Mill Finish</v>
      </c>
      <c r="K57" s="3" t="str">
        <f>'Take Off'!K58</f>
        <v>Outside</v>
      </c>
      <c r="L57" s="4" t="str">
        <f>IF('Take Off'!D58="Flat Panel", "N", "Y")</f>
        <v>Y</v>
      </c>
      <c r="M57" s="9">
        <f>'Take Off'!AA58/I57</f>
        <v>1.5685164</v>
      </c>
      <c r="N57" s="9">
        <f t="shared" si="0"/>
        <v>7.8425820000000002</v>
      </c>
      <c r="O57" s="9"/>
      <c r="P57" s="13" t="str">
        <f>'Take Off'!L58</f>
        <v>50</v>
      </c>
      <c r="Q57" s="13">
        <f>'Take Off'!M58</f>
        <v>978</v>
      </c>
      <c r="R57" s="13">
        <f>'Take Off'!N58</f>
        <v>5</v>
      </c>
      <c r="S57" s="10">
        <f>'Take Off'!P58</f>
        <v>0.2445</v>
      </c>
      <c r="T57" s="14">
        <f>'Take Off'!Q58</f>
        <v>198</v>
      </c>
      <c r="U57" s="14">
        <f>'Take Off'!R58</f>
        <v>978</v>
      </c>
      <c r="V57" s="14">
        <f>'Take Off'!S58</f>
        <v>5</v>
      </c>
      <c r="W57" s="11">
        <f>'Take Off'!U58</f>
        <v>0.96821999999999997</v>
      </c>
      <c r="X57" s="2" t="str">
        <f>'Take Off'!V58</f>
        <v>m2</v>
      </c>
      <c r="Y57" s="9">
        <f>'Take Off'!W58</f>
        <v>3</v>
      </c>
      <c r="Z57" s="2">
        <f>'Take Off'!Y58</f>
        <v>0</v>
      </c>
      <c r="AA57" s="34">
        <f>'Take Off'!Z58</f>
        <v>5</v>
      </c>
    </row>
    <row r="58" spans="1:27" x14ac:dyDescent="0.25">
      <c r="A58" s="141">
        <v>57</v>
      </c>
      <c r="B58" s="2" t="str">
        <f>'Take Off'!B59</f>
        <v>PR2306 (SO-777)</v>
      </c>
      <c r="C58" s="2" t="str">
        <f>'Take Off'!C59</f>
        <v>Chapel Street</v>
      </c>
      <c r="D58" s="8" t="str">
        <f>'Take Off'!E59</f>
        <v xml:space="preserve">Panel PG1-75 2855x566 (Girth 3016 x 702) </v>
      </c>
      <c r="E58" s="2" t="str">
        <f>'Take Off'!F59</f>
        <v>CSS-P2-PG1</v>
      </c>
      <c r="F58" s="2" t="str">
        <f>'Take Off'!G59</f>
        <v>PG1-75</v>
      </c>
      <c r="G58" s="2" t="str">
        <f>'Take Off'!H59</f>
        <v>West</v>
      </c>
      <c r="H58" s="2" t="str">
        <f>'Take Off'!I59</f>
        <v>(L7-10)</v>
      </c>
      <c r="I58" s="12">
        <f>'Take Off'!N59</f>
        <v>4</v>
      </c>
      <c r="J58" s="2" t="str">
        <f>'Take Off'!J59</f>
        <v>Grey: 56B0/4850</v>
      </c>
      <c r="K58" s="3" t="str">
        <f>'Take Off'!K59</f>
        <v>Outside</v>
      </c>
      <c r="L58" s="4" t="str">
        <f>IF('Take Off'!D59="Flat Panel", "N", "Y")</f>
        <v>Y</v>
      </c>
      <c r="M58" s="9">
        <f>'Take Off'!AA59/I58</f>
        <v>17.149579200000002</v>
      </c>
      <c r="N58" s="9">
        <f t="shared" si="0"/>
        <v>68.598316800000006</v>
      </c>
      <c r="O58" s="9"/>
      <c r="P58" s="13">
        <f>'Take Off'!L59</f>
        <v>2855</v>
      </c>
      <c r="Q58" s="13">
        <f>'Take Off'!M59</f>
        <v>566</v>
      </c>
      <c r="R58" s="13">
        <f>'Take Off'!N59</f>
        <v>4</v>
      </c>
      <c r="S58" s="10">
        <f>'Take Off'!P59</f>
        <v>6.4637200000000004</v>
      </c>
      <c r="T58" s="14">
        <f>'Take Off'!Q59</f>
        <v>3016</v>
      </c>
      <c r="U58" s="14">
        <f>'Take Off'!R59</f>
        <v>702</v>
      </c>
      <c r="V58" s="14">
        <f>'Take Off'!S59</f>
        <v>4</v>
      </c>
      <c r="W58" s="11">
        <f>'Take Off'!U59</f>
        <v>8.468928</v>
      </c>
      <c r="X58" s="2" t="str">
        <f>'Take Off'!V59</f>
        <v>m2</v>
      </c>
      <c r="Y58" s="9">
        <f>'Take Off'!W59</f>
        <v>3</v>
      </c>
      <c r="Z58" s="2">
        <f>'Take Off'!Y59</f>
        <v>0</v>
      </c>
      <c r="AA58" s="34">
        <f>'Take Off'!Z59</f>
        <v>4</v>
      </c>
    </row>
    <row r="59" spans="1:27" x14ac:dyDescent="0.25">
      <c r="A59" s="141">
        <v>58</v>
      </c>
      <c r="B59" s="2" t="str">
        <f>'Take Off'!B60</f>
        <v>PR2306 (SO-777)</v>
      </c>
      <c r="C59" s="2" t="str">
        <f>'Take Off'!C60</f>
        <v>Chapel Street</v>
      </c>
      <c r="D59" s="8" t="str">
        <f>'Take Off'!E60</f>
        <v xml:space="preserve">Panel PG1-76 451x978 (Girth 612 x 1114) </v>
      </c>
      <c r="E59" s="2" t="str">
        <f>'Take Off'!F60</f>
        <v>CSS-P2-PG1</v>
      </c>
      <c r="F59" s="2" t="str">
        <f>'Take Off'!G60</f>
        <v>PG1-76</v>
      </c>
      <c r="G59" s="2" t="str">
        <f>'Take Off'!H60</f>
        <v>West</v>
      </c>
      <c r="H59" s="2" t="str">
        <f>'Take Off'!I60</f>
        <v>(L7-10)</v>
      </c>
      <c r="I59" s="12">
        <f>'Take Off'!N60</f>
        <v>4</v>
      </c>
      <c r="J59" s="2" t="str">
        <f>'Take Off'!J60</f>
        <v>Grey: 56B0/4850</v>
      </c>
      <c r="K59" s="3" t="str">
        <f>'Take Off'!K60</f>
        <v>Outside</v>
      </c>
      <c r="L59" s="4" t="str">
        <f>IF('Take Off'!D60="Flat Panel", "N", "Y")</f>
        <v>Y</v>
      </c>
      <c r="M59" s="9">
        <f>'Take Off'!AA60/I59</f>
        <v>5.5223208000000001</v>
      </c>
      <c r="N59" s="9">
        <f t="shared" si="0"/>
        <v>22.089283200000001</v>
      </c>
      <c r="O59" s="9"/>
      <c r="P59" s="13">
        <f>'Take Off'!L60</f>
        <v>451</v>
      </c>
      <c r="Q59" s="13">
        <f>'Take Off'!M60</f>
        <v>978</v>
      </c>
      <c r="R59" s="13">
        <f>'Take Off'!N60</f>
        <v>4</v>
      </c>
      <c r="S59" s="10">
        <f>'Take Off'!P60</f>
        <v>1.7643120000000001</v>
      </c>
      <c r="T59" s="14">
        <f>'Take Off'!Q60</f>
        <v>612</v>
      </c>
      <c r="U59" s="14">
        <f>'Take Off'!R60</f>
        <v>1114</v>
      </c>
      <c r="V59" s="14">
        <f>'Take Off'!S60</f>
        <v>4</v>
      </c>
      <c r="W59" s="11">
        <f>'Take Off'!U60</f>
        <v>2.7270720000000002</v>
      </c>
      <c r="X59" s="2" t="str">
        <f>'Take Off'!V60</f>
        <v>m2</v>
      </c>
      <c r="Y59" s="9">
        <f>'Take Off'!W60</f>
        <v>3</v>
      </c>
      <c r="Z59" s="2">
        <f>'Take Off'!Y60</f>
        <v>0</v>
      </c>
      <c r="AA59" s="34">
        <f>'Take Off'!Z60</f>
        <v>4</v>
      </c>
    </row>
    <row r="60" spans="1:27" x14ac:dyDescent="0.25">
      <c r="A60" s="141">
        <v>59</v>
      </c>
      <c r="B60" s="2" t="str">
        <f>'Take Off'!B61</f>
        <v>PR2306 (SO-777)</v>
      </c>
      <c r="C60" s="2" t="str">
        <f>'Take Off'!C61</f>
        <v>Chapel Street</v>
      </c>
      <c r="D60" s="8" t="str">
        <f>'Take Off'!E61</f>
        <v xml:space="preserve">Stiffener PG1-76 50x978 (Girth 198 x 978) </v>
      </c>
      <c r="E60" s="2" t="str">
        <f>'Take Off'!F61</f>
        <v>CSS-P2-PG1</v>
      </c>
      <c r="F60" s="2" t="str">
        <f>'Take Off'!G61</f>
        <v>PG1-76</v>
      </c>
      <c r="G60" s="2" t="str">
        <f>'Take Off'!H61</f>
        <v>West</v>
      </c>
      <c r="H60" s="2" t="str">
        <f>'Take Off'!I61</f>
        <v>(L7-10)</v>
      </c>
      <c r="I60" s="12">
        <f>'Take Off'!N61</f>
        <v>4</v>
      </c>
      <c r="J60" s="2" t="str">
        <f>'Take Off'!J61</f>
        <v>Mill Finish</v>
      </c>
      <c r="K60" s="3" t="str">
        <f>'Take Off'!K61</f>
        <v>Outside</v>
      </c>
      <c r="L60" s="4" t="str">
        <f>IF('Take Off'!D61="Flat Panel", "N", "Y")</f>
        <v>Y</v>
      </c>
      <c r="M60" s="9">
        <f>'Take Off'!AA61/I60</f>
        <v>1.5685164</v>
      </c>
      <c r="N60" s="9">
        <f t="shared" si="0"/>
        <v>6.2740656000000001</v>
      </c>
      <c r="O60" s="9"/>
      <c r="P60" s="13" t="str">
        <f>'Take Off'!L61</f>
        <v>50</v>
      </c>
      <c r="Q60" s="13">
        <f>'Take Off'!M61</f>
        <v>978</v>
      </c>
      <c r="R60" s="13">
        <f>'Take Off'!N61</f>
        <v>4</v>
      </c>
      <c r="S60" s="10">
        <f>'Take Off'!P61</f>
        <v>0.1956</v>
      </c>
      <c r="T60" s="14">
        <f>'Take Off'!Q61</f>
        <v>198</v>
      </c>
      <c r="U60" s="14">
        <f>'Take Off'!R61</f>
        <v>978</v>
      </c>
      <c r="V60" s="14">
        <f>'Take Off'!S61</f>
        <v>4</v>
      </c>
      <c r="W60" s="11">
        <f>'Take Off'!U61</f>
        <v>0.77457600000000004</v>
      </c>
      <c r="X60" s="2" t="str">
        <f>'Take Off'!V61</f>
        <v>m2</v>
      </c>
      <c r="Y60" s="9">
        <f>'Take Off'!W61</f>
        <v>3</v>
      </c>
      <c r="Z60" s="2">
        <f>'Take Off'!Y61</f>
        <v>0</v>
      </c>
      <c r="AA60" s="34">
        <f>'Take Off'!Z61</f>
        <v>4</v>
      </c>
    </row>
    <row r="61" spans="1:27" x14ac:dyDescent="0.25">
      <c r="A61" s="141">
        <v>60</v>
      </c>
      <c r="B61" s="2" t="str">
        <f>'Take Off'!B62</f>
        <v>PR2306 (SO-777)</v>
      </c>
      <c r="C61" s="2" t="str">
        <f>'Take Off'!C62</f>
        <v>Chapel Street</v>
      </c>
      <c r="D61" s="8" t="str">
        <f>'Take Off'!E62</f>
        <v xml:space="preserve">Panel PG1-75 2855x566 (Girth 3016 x 702) </v>
      </c>
      <c r="E61" s="2" t="str">
        <f>'Take Off'!F62</f>
        <v>CSS-P3-PG1</v>
      </c>
      <c r="F61" s="2" t="str">
        <f>'Take Off'!G62</f>
        <v>PG1-75</v>
      </c>
      <c r="G61" s="2" t="str">
        <f>'Take Off'!H62</f>
        <v>West</v>
      </c>
      <c r="H61" s="2" t="str">
        <f>'Take Off'!I62</f>
        <v>(L11-16)</v>
      </c>
      <c r="I61" s="12">
        <f>'Take Off'!N62</f>
        <v>2</v>
      </c>
      <c r="J61" s="2" t="str">
        <f>'Take Off'!J62</f>
        <v>Grey: 56B0/4850</v>
      </c>
      <c r="K61" s="3" t="str">
        <f>'Take Off'!K62</f>
        <v>Outside</v>
      </c>
      <c r="L61" s="4" t="str">
        <f>IF('Take Off'!D62="Flat Panel", "N", "Y")</f>
        <v>Y</v>
      </c>
      <c r="M61" s="9">
        <f>'Take Off'!AA62/I61</f>
        <v>17.149579200000002</v>
      </c>
      <c r="N61" s="9">
        <f t="shared" si="0"/>
        <v>34.299158400000003</v>
      </c>
      <c r="O61" s="9"/>
      <c r="P61" s="13">
        <f>'Take Off'!L62</f>
        <v>2855</v>
      </c>
      <c r="Q61" s="13">
        <f>'Take Off'!M62</f>
        <v>566</v>
      </c>
      <c r="R61" s="13">
        <f>'Take Off'!N62</f>
        <v>2</v>
      </c>
      <c r="S61" s="10">
        <f>'Take Off'!P62</f>
        <v>3.2318600000000002</v>
      </c>
      <c r="T61" s="14">
        <f>'Take Off'!Q62</f>
        <v>3016</v>
      </c>
      <c r="U61" s="14">
        <f>'Take Off'!R62</f>
        <v>702</v>
      </c>
      <c r="V61" s="14">
        <f>'Take Off'!S62</f>
        <v>2</v>
      </c>
      <c r="W61" s="11">
        <f>'Take Off'!U62</f>
        <v>4.234464</v>
      </c>
      <c r="X61" s="2" t="str">
        <f>'Take Off'!V62</f>
        <v>m2</v>
      </c>
      <c r="Y61" s="9">
        <f>'Take Off'!W62</f>
        <v>3</v>
      </c>
      <c r="Z61" s="2">
        <f>'Take Off'!Y62</f>
        <v>0</v>
      </c>
      <c r="AA61" s="34">
        <f>'Take Off'!Z62</f>
        <v>2</v>
      </c>
    </row>
    <row r="62" spans="1:27" x14ac:dyDescent="0.25">
      <c r="A62" s="141">
        <v>61</v>
      </c>
      <c r="B62" s="2" t="str">
        <f>'Take Off'!B63</f>
        <v>PR2306 (SO-777)</v>
      </c>
      <c r="C62" s="2" t="str">
        <f>'Take Off'!C63</f>
        <v>Chapel Street</v>
      </c>
      <c r="D62" s="8" t="str">
        <f>'Take Off'!E63</f>
        <v xml:space="preserve">Panel PG1-76 451x978 (Girth 612 x 1114) </v>
      </c>
      <c r="E62" s="2" t="str">
        <f>'Take Off'!F63</f>
        <v>CSS-P3-PG1</v>
      </c>
      <c r="F62" s="2" t="str">
        <f>'Take Off'!G63</f>
        <v>PG1-76</v>
      </c>
      <c r="G62" s="2" t="str">
        <f>'Take Off'!H63</f>
        <v>West</v>
      </c>
      <c r="H62" s="2" t="str">
        <f>'Take Off'!I63</f>
        <v>(L11-16)</v>
      </c>
      <c r="I62" s="12">
        <f>'Take Off'!N63</f>
        <v>3</v>
      </c>
      <c r="J62" s="2" t="str">
        <f>'Take Off'!J63</f>
        <v>Grey: 56B0/4850</v>
      </c>
      <c r="K62" s="3" t="str">
        <f>'Take Off'!K63</f>
        <v>Outside</v>
      </c>
      <c r="L62" s="4" t="str">
        <f>IF('Take Off'!D63="Flat Panel", "N", "Y")</f>
        <v>Y</v>
      </c>
      <c r="M62" s="9">
        <f>'Take Off'!AA63/I62</f>
        <v>5.5223208000000001</v>
      </c>
      <c r="N62" s="9">
        <f t="shared" si="0"/>
        <v>16.566962400000001</v>
      </c>
      <c r="O62" s="9"/>
      <c r="P62" s="13">
        <f>'Take Off'!L63</f>
        <v>451</v>
      </c>
      <c r="Q62" s="13">
        <f>'Take Off'!M63</f>
        <v>978</v>
      </c>
      <c r="R62" s="13">
        <f>'Take Off'!N63</f>
        <v>3</v>
      </c>
      <c r="S62" s="10">
        <f>'Take Off'!P63</f>
        <v>1.323234</v>
      </c>
      <c r="T62" s="14">
        <f>'Take Off'!Q63</f>
        <v>612</v>
      </c>
      <c r="U62" s="14">
        <f>'Take Off'!R63</f>
        <v>1114</v>
      </c>
      <c r="V62" s="14">
        <f>'Take Off'!S63</f>
        <v>3</v>
      </c>
      <c r="W62" s="11">
        <f>'Take Off'!U63</f>
        <v>2.0453039999999998</v>
      </c>
      <c r="X62" s="2" t="str">
        <f>'Take Off'!V63</f>
        <v>m2</v>
      </c>
      <c r="Y62" s="9">
        <f>'Take Off'!W63</f>
        <v>3</v>
      </c>
      <c r="Z62" s="2">
        <f>'Take Off'!Y63</f>
        <v>0</v>
      </c>
      <c r="AA62" s="34">
        <f>'Take Off'!Z63</f>
        <v>3</v>
      </c>
    </row>
    <row r="63" spans="1:27" x14ac:dyDescent="0.25">
      <c r="A63" s="141">
        <v>62</v>
      </c>
      <c r="B63" s="2" t="str">
        <f>'Take Off'!B64</f>
        <v>PR2306 (SO-777)</v>
      </c>
      <c r="C63" s="2" t="str">
        <f>'Take Off'!C64</f>
        <v>Chapel Street</v>
      </c>
      <c r="D63" s="8" t="str">
        <f>'Take Off'!E64</f>
        <v xml:space="preserve">Stiffener PG1-76 50x978 (Girth 198 x 978) </v>
      </c>
      <c r="E63" s="2" t="str">
        <f>'Take Off'!F64</f>
        <v>CSS-P3-PG1</v>
      </c>
      <c r="F63" s="2" t="str">
        <f>'Take Off'!G64</f>
        <v>PG1-76</v>
      </c>
      <c r="G63" s="2" t="str">
        <f>'Take Off'!H64</f>
        <v>West</v>
      </c>
      <c r="H63" s="2" t="str">
        <f>'Take Off'!I64</f>
        <v>(L11-16)</v>
      </c>
      <c r="I63" s="12">
        <f>'Take Off'!N64</f>
        <v>3</v>
      </c>
      <c r="J63" s="2" t="str">
        <f>'Take Off'!J64</f>
        <v>Mill Finish</v>
      </c>
      <c r="K63" s="3" t="str">
        <f>'Take Off'!K64</f>
        <v>Outside</v>
      </c>
      <c r="L63" s="4" t="str">
        <f>IF('Take Off'!D64="Flat Panel", "N", "Y")</f>
        <v>Y</v>
      </c>
      <c r="M63" s="9">
        <f>'Take Off'!AA64/I63</f>
        <v>1.5685164</v>
      </c>
      <c r="N63" s="9">
        <f t="shared" si="0"/>
        <v>4.7055492000000001</v>
      </c>
      <c r="O63" s="9"/>
      <c r="P63" s="13" t="str">
        <f>'Take Off'!L64</f>
        <v>50</v>
      </c>
      <c r="Q63" s="13">
        <f>'Take Off'!M64</f>
        <v>978</v>
      </c>
      <c r="R63" s="13">
        <f>'Take Off'!N64</f>
        <v>3</v>
      </c>
      <c r="S63" s="10">
        <f>'Take Off'!P64</f>
        <v>0.1467</v>
      </c>
      <c r="T63" s="14">
        <f>'Take Off'!Q64</f>
        <v>198</v>
      </c>
      <c r="U63" s="14">
        <f>'Take Off'!R64</f>
        <v>978</v>
      </c>
      <c r="V63" s="14">
        <f>'Take Off'!S64</f>
        <v>3</v>
      </c>
      <c r="W63" s="11">
        <f>'Take Off'!U64</f>
        <v>0.580932</v>
      </c>
      <c r="X63" s="2" t="str">
        <f>'Take Off'!V64</f>
        <v>m2</v>
      </c>
      <c r="Y63" s="9">
        <f>'Take Off'!W64</f>
        <v>3</v>
      </c>
      <c r="Z63" s="2">
        <f>'Take Off'!Y64</f>
        <v>0</v>
      </c>
      <c r="AA63" s="34">
        <f>'Take Off'!Z64</f>
        <v>3</v>
      </c>
    </row>
    <row r="64" spans="1:27" x14ac:dyDescent="0.25">
      <c r="A64" s="141">
        <v>63</v>
      </c>
      <c r="B64" s="2" t="str">
        <f>'Take Off'!B65</f>
        <v>PR2306 (SO-777)</v>
      </c>
      <c r="C64" s="2" t="str">
        <f>'Take Off'!C65</f>
        <v>Chapel Street</v>
      </c>
      <c r="D64" s="8" t="str">
        <f>'Take Off'!E65</f>
        <v xml:space="preserve">Panel PG1-77 465x978 (Girth 626 x 1114) </v>
      </c>
      <c r="E64" s="2" t="str">
        <f>'Take Off'!F65</f>
        <v>CSS-P3-PG1</v>
      </c>
      <c r="F64" s="2" t="str">
        <f>'Take Off'!G65</f>
        <v>PG1-77</v>
      </c>
      <c r="G64" s="2" t="str">
        <f>'Take Off'!H65</f>
        <v>West</v>
      </c>
      <c r="H64" s="2" t="str">
        <f>'Take Off'!I65</f>
        <v>(L11-16)</v>
      </c>
      <c r="I64" s="12">
        <f>'Take Off'!N65</f>
        <v>1</v>
      </c>
      <c r="J64" s="2" t="str">
        <f>'Take Off'!J65</f>
        <v>Grey: 56B0/4850</v>
      </c>
      <c r="K64" s="3" t="str">
        <f>'Take Off'!K65</f>
        <v>Outside</v>
      </c>
      <c r="L64" s="4" t="str">
        <f>IF('Take Off'!D65="Flat Panel", "N", "Y")</f>
        <v>Y</v>
      </c>
      <c r="M64" s="9">
        <f>'Take Off'!AA65/I64</f>
        <v>5.6486484000000008</v>
      </c>
      <c r="N64" s="9">
        <f t="shared" si="0"/>
        <v>5.6486484000000008</v>
      </c>
      <c r="O64" s="9"/>
      <c r="P64" s="13">
        <f>'Take Off'!L65</f>
        <v>465</v>
      </c>
      <c r="Q64" s="13">
        <f>'Take Off'!M65</f>
        <v>978</v>
      </c>
      <c r="R64" s="13">
        <f>'Take Off'!N65</f>
        <v>1</v>
      </c>
      <c r="S64" s="10">
        <f>'Take Off'!P65</f>
        <v>0.45477000000000001</v>
      </c>
      <c r="T64" s="14">
        <f>'Take Off'!Q65</f>
        <v>626</v>
      </c>
      <c r="U64" s="14">
        <f>'Take Off'!R65</f>
        <v>1114</v>
      </c>
      <c r="V64" s="14">
        <f>'Take Off'!S65</f>
        <v>1</v>
      </c>
      <c r="W64" s="11">
        <f>'Take Off'!U65</f>
        <v>0.69736399999999998</v>
      </c>
      <c r="X64" s="2" t="str">
        <f>'Take Off'!V65</f>
        <v>m2</v>
      </c>
      <c r="Y64" s="9">
        <f>'Take Off'!W65</f>
        <v>3</v>
      </c>
      <c r="Z64" s="2">
        <f>'Take Off'!Y65</f>
        <v>0</v>
      </c>
      <c r="AA64" s="34">
        <f>'Take Off'!Z65</f>
        <v>1</v>
      </c>
    </row>
    <row r="65" spans="1:27" x14ac:dyDescent="0.25">
      <c r="A65" s="141">
        <v>64</v>
      </c>
      <c r="B65" s="2" t="str">
        <f>'Take Off'!B66</f>
        <v>PR2306 (SO-777)</v>
      </c>
      <c r="C65" s="2" t="str">
        <f>'Take Off'!C66</f>
        <v>Chapel Street</v>
      </c>
      <c r="D65" s="8" t="str">
        <f>'Take Off'!E66</f>
        <v xml:space="preserve">Stiffener PG1-77 50x978 (Girth 198 x 978) </v>
      </c>
      <c r="E65" s="2" t="str">
        <f>'Take Off'!F66</f>
        <v>CSS-P3-PG1</v>
      </c>
      <c r="F65" s="2" t="str">
        <f>'Take Off'!G66</f>
        <v>PG1-77</v>
      </c>
      <c r="G65" s="2" t="str">
        <f>'Take Off'!H66</f>
        <v>West</v>
      </c>
      <c r="H65" s="2" t="str">
        <f>'Take Off'!I66</f>
        <v>(L11-16)</v>
      </c>
      <c r="I65" s="12">
        <f>'Take Off'!N66</f>
        <v>1</v>
      </c>
      <c r="J65" s="2" t="str">
        <f>'Take Off'!J66</f>
        <v>Mill Finish</v>
      </c>
      <c r="K65" s="3" t="str">
        <f>'Take Off'!K66</f>
        <v>Outside</v>
      </c>
      <c r="L65" s="4" t="str">
        <f>IF('Take Off'!D66="Flat Panel", "N", "Y")</f>
        <v>Y</v>
      </c>
      <c r="M65" s="9">
        <f>'Take Off'!AA66/I65</f>
        <v>1.5685164</v>
      </c>
      <c r="N65" s="9">
        <f t="shared" si="0"/>
        <v>1.5685164</v>
      </c>
      <c r="O65" s="9"/>
      <c r="P65" s="13" t="str">
        <f>'Take Off'!L66</f>
        <v>50</v>
      </c>
      <c r="Q65" s="13">
        <f>'Take Off'!M66</f>
        <v>978</v>
      </c>
      <c r="R65" s="13">
        <f>'Take Off'!N66</f>
        <v>1</v>
      </c>
      <c r="S65" s="10">
        <f>'Take Off'!P66</f>
        <v>4.8899999999999999E-2</v>
      </c>
      <c r="T65" s="14">
        <f>'Take Off'!Q66</f>
        <v>198</v>
      </c>
      <c r="U65" s="14">
        <f>'Take Off'!R66</f>
        <v>978</v>
      </c>
      <c r="V65" s="14">
        <f>'Take Off'!S66</f>
        <v>1</v>
      </c>
      <c r="W65" s="11">
        <f>'Take Off'!U66</f>
        <v>0.19364400000000001</v>
      </c>
      <c r="X65" s="2" t="str">
        <f>'Take Off'!V66</f>
        <v>m2</v>
      </c>
      <c r="Y65" s="9">
        <f>'Take Off'!W66</f>
        <v>3</v>
      </c>
      <c r="Z65" s="2">
        <f>'Take Off'!Y66</f>
        <v>0</v>
      </c>
      <c r="AA65" s="34">
        <f>'Take Off'!Z66</f>
        <v>1</v>
      </c>
    </row>
    <row r="66" spans="1:27" x14ac:dyDescent="0.25">
      <c r="A66" s="141">
        <v>65</v>
      </c>
      <c r="B66" s="2" t="str">
        <f>'Take Off'!B67</f>
        <v>PR2306 (SO-777)</v>
      </c>
      <c r="C66" s="2" t="str">
        <f>'Take Off'!C67</f>
        <v>Chapel Street</v>
      </c>
      <c r="D66" s="8" t="str">
        <f>'Take Off'!E67</f>
        <v xml:space="preserve">Pressing (LH Jamb) PS01-A 45x2413 (Girth 596 x 2413) </v>
      </c>
      <c r="E66" s="2" t="str">
        <f>'Take Off'!F67</f>
        <v>CSS-P1-PS01</v>
      </c>
      <c r="F66" s="2" t="str">
        <f>'Take Off'!G67</f>
        <v>PS01-A</v>
      </c>
      <c r="G66" s="2" t="str">
        <f>'Take Off'!H67</f>
        <v>South</v>
      </c>
      <c r="H66" s="2" t="str">
        <f>'Take Off'!I67</f>
        <v>(L2-6)</v>
      </c>
      <c r="I66" s="12">
        <f>'Take Off'!N67</f>
        <v>10</v>
      </c>
      <c r="J66" s="2" t="str">
        <f>'Take Off'!J67</f>
        <v>Bronze: 56PRR/4163</v>
      </c>
      <c r="K66" s="3" t="str">
        <f>'Take Off'!K67</f>
        <v>Outside</v>
      </c>
      <c r="L66" s="4" t="s">
        <v>149</v>
      </c>
      <c r="M66" s="9">
        <f>'Take Off'!AA67/I66</f>
        <v>11.648998800000001</v>
      </c>
      <c r="N66" s="9">
        <f t="shared" si="0"/>
        <v>116.48998800000001</v>
      </c>
      <c r="O66" s="9"/>
      <c r="P66" s="13">
        <f>'Take Off'!L67</f>
        <v>45</v>
      </c>
      <c r="Q66" s="13">
        <f>'Take Off'!M67</f>
        <v>2413</v>
      </c>
      <c r="R66" s="13">
        <f>'Take Off'!N67</f>
        <v>10</v>
      </c>
      <c r="S66" s="10">
        <f>'Take Off'!P67</f>
        <v>1.08585</v>
      </c>
      <c r="T66" s="14">
        <f>'Take Off'!Q67</f>
        <v>596</v>
      </c>
      <c r="U66" s="14">
        <f>'Take Off'!R67</f>
        <v>2413</v>
      </c>
      <c r="V66" s="14">
        <f>'Take Off'!S67</f>
        <v>10</v>
      </c>
      <c r="W66" s="11">
        <f>'Take Off'!U67</f>
        <v>14.38148</v>
      </c>
      <c r="X66" s="2" t="str">
        <f>'Take Off'!V67</f>
        <v>m2</v>
      </c>
      <c r="Y66" s="9">
        <f>'Take Off'!W67</f>
        <v>3</v>
      </c>
      <c r="Z66" s="2">
        <f>'Take Off'!Y67</f>
        <v>0</v>
      </c>
      <c r="AA66" s="34">
        <f>'Take Off'!Z67</f>
        <v>45</v>
      </c>
    </row>
    <row r="67" spans="1:27" x14ac:dyDescent="0.25">
      <c r="A67" s="141">
        <v>66</v>
      </c>
      <c r="B67" s="2" t="str">
        <f>'Take Off'!B68</f>
        <v>PR2306 (SO-777)</v>
      </c>
      <c r="C67" s="2" t="str">
        <f>'Take Off'!C68</f>
        <v>Chapel Street</v>
      </c>
      <c r="D67" s="8" t="str">
        <f>'Take Off'!E68</f>
        <v xml:space="preserve">End Cap PS01-A 45x147 (Girth 45 x 147) </v>
      </c>
      <c r="E67" s="2" t="str">
        <f>'Take Off'!F68</f>
        <v>CSS-P1-PS01</v>
      </c>
      <c r="F67" s="2" t="str">
        <f>'Take Off'!G68</f>
        <v>PS01-A</v>
      </c>
      <c r="G67" s="2" t="str">
        <f>'Take Off'!H68</f>
        <v>South</v>
      </c>
      <c r="H67" s="2" t="str">
        <f>'Take Off'!I68</f>
        <v>(L2-6)</v>
      </c>
      <c r="I67" s="12">
        <f>'Take Off'!N68</f>
        <v>10</v>
      </c>
      <c r="J67" s="2" t="str">
        <f>'Take Off'!J68</f>
        <v>Bronze: 56PRR/4163</v>
      </c>
      <c r="K67" s="3" t="str">
        <f>'Take Off'!K68</f>
        <v>Outside</v>
      </c>
      <c r="L67" s="4" t="s">
        <v>149</v>
      </c>
      <c r="M67" s="9">
        <f>'Take Off'!AA68/I67</f>
        <v>5.3581500000000004E-2</v>
      </c>
      <c r="N67" s="9">
        <f t="shared" ref="N67:N104" si="1">I67*M67</f>
        <v>0.53581500000000004</v>
      </c>
      <c r="O67" s="9"/>
      <c r="P67" s="13">
        <f>'Take Off'!L68</f>
        <v>45</v>
      </c>
      <c r="Q67" s="13">
        <f>'Take Off'!M68</f>
        <v>147</v>
      </c>
      <c r="R67" s="13">
        <f>'Take Off'!N68</f>
        <v>10</v>
      </c>
      <c r="S67" s="10">
        <f>'Take Off'!P68</f>
        <v>6.615E-2</v>
      </c>
      <c r="T67" s="14">
        <f>'Take Off'!Q68</f>
        <v>45</v>
      </c>
      <c r="U67" s="14">
        <f>'Take Off'!R68</f>
        <v>147</v>
      </c>
      <c r="V67" s="14">
        <f>'Take Off'!S68</f>
        <v>10</v>
      </c>
      <c r="W67" s="11">
        <f>'Take Off'!U68</f>
        <v>6.615E-2</v>
      </c>
      <c r="X67" s="2" t="str">
        <f>'Take Off'!V68</f>
        <v>m2</v>
      </c>
      <c r="Y67" s="9">
        <f>'Take Off'!W68</f>
        <v>3</v>
      </c>
      <c r="Z67" s="2">
        <f>'Take Off'!Y68</f>
        <v>3.39</v>
      </c>
      <c r="AA67" s="34">
        <f>'Take Off'!Z68</f>
        <v>45</v>
      </c>
    </row>
    <row r="68" spans="1:27" x14ac:dyDescent="0.25">
      <c r="A68" s="141">
        <v>67</v>
      </c>
      <c r="B68" s="2" t="str">
        <f>'Take Off'!B69</f>
        <v>PR2306 (SO-777)</v>
      </c>
      <c r="C68" s="2" t="str">
        <f>'Take Off'!C69</f>
        <v>Chapel Street</v>
      </c>
      <c r="D68" s="8" t="str">
        <f>'Take Off'!E69</f>
        <v xml:space="preserve">Angle 25x50 PS01-A 50x50 (Girth 75 x 50) </v>
      </c>
      <c r="E68" s="2" t="str">
        <f>'Take Off'!F69</f>
        <v>CSS-P1-PS01</v>
      </c>
      <c r="F68" s="2" t="str">
        <f>'Take Off'!G69</f>
        <v>PS01-A</v>
      </c>
      <c r="G68" s="2" t="str">
        <f>'Take Off'!H69</f>
        <v>South</v>
      </c>
      <c r="H68" s="2" t="str">
        <f>'Take Off'!I69</f>
        <v>(L2-6)</v>
      </c>
      <c r="I68" s="12">
        <f>'Take Off'!N69</f>
        <v>10</v>
      </c>
      <c r="J68" s="2" t="str">
        <f>'Take Off'!J69</f>
        <v>Mill Finish</v>
      </c>
      <c r="K68" s="3" t="str">
        <f>'Take Off'!K69</f>
        <v>NA</v>
      </c>
      <c r="L68" s="4" t="s">
        <v>149</v>
      </c>
      <c r="M68" s="9">
        <f>'Take Off'!AA69/I68</f>
        <v>3.0375000000000003E-2</v>
      </c>
      <c r="N68" s="9">
        <f t="shared" si="1"/>
        <v>0.30375000000000002</v>
      </c>
      <c r="O68" s="9"/>
      <c r="P68" s="13">
        <f>'Take Off'!L69</f>
        <v>50</v>
      </c>
      <c r="Q68" s="13">
        <f>'Take Off'!M69</f>
        <v>50</v>
      </c>
      <c r="R68" s="13">
        <f>'Take Off'!N69</f>
        <v>10</v>
      </c>
      <c r="S68" s="10">
        <f>'Take Off'!P69</f>
        <v>2.5000000000000001E-2</v>
      </c>
      <c r="T68" s="14">
        <f>'Take Off'!Q69</f>
        <v>75</v>
      </c>
      <c r="U68" s="14">
        <f>'Take Off'!R69</f>
        <v>50</v>
      </c>
      <c r="V68" s="14">
        <f>'Take Off'!S69</f>
        <v>10</v>
      </c>
      <c r="W68" s="11">
        <f>'Take Off'!U69</f>
        <v>3.7499999999999999E-2</v>
      </c>
      <c r="X68" s="2" t="str">
        <f>'Take Off'!V69</f>
        <v>m2</v>
      </c>
      <c r="Y68" s="9">
        <f>'Take Off'!W69</f>
        <v>3</v>
      </c>
      <c r="Z68" s="2">
        <f>'Take Off'!Y69</f>
        <v>0</v>
      </c>
      <c r="AA68" s="34">
        <f>'Take Off'!Z69</f>
        <v>45</v>
      </c>
    </row>
    <row r="69" spans="1:27" x14ac:dyDescent="0.25">
      <c r="A69" s="141">
        <v>68</v>
      </c>
      <c r="B69" s="2" t="str">
        <f>'Take Off'!B70</f>
        <v>PR2306 (SO-777)</v>
      </c>
      <c r="C69" s="2" t="str">
        <f>'Take Off'!C70</f>
        <v>Chapel Street</v>
      </c>
      <c r="D69" s="8" t="str">
        <f>'Take Off'!E70</f>
        <v xml:space="preserve">Pressing (LH Jamb) PS01-A 45x2413 (Girth 596 x 2413) </v>
      </c>
      <c r="E69" s="2" t="str">
        <f>'Take Off'!F70</f>
        <v>CSS-P2-PS01</v>
      </c>
      <c r="F69" s="2" t="str">
        <f>'Take Off'!G70</f>
        <v>PS01-A</v>
      </c>
      <c r="G69" s="2" t="str">
        <f>'Take Off'!H70</f>
        <v>South</v>
      </c>
      <c r="H69" s="2" t="str">
        <f>'Take Off'!I70</f>
        <v>(L7-10)</v>
      </c>
      <c r="I69" s="12">
        <f>'Take Off'!N70</f>
        <v>8</v>
      </c>
      <c r="J69" s="2" t="str">
        <f>'Take Off'!J70</f>
        <v>Bronze: 56PRR/4163</v>
      </c>
      <c r="K69" s="3" t="str">
        <f>'Take Off'!K70</f>
        <v>Outside</v>
      </c>
      <c r="L69" s="4" t="s">
        <v>149</v>
      </c>
      <c r="M69" s="9">
        <f>'Take Off'!AA70/I69</f>
        <v>11.648998800000001</v>
      </c>
      <c r="N69" s="9">
        <f t="shared" si="1"/>
        <v>93.191990400000009</v>
      </c>
      <c r="O69" s="9"/>
      <c r="P69" s="13">
        <f>'Take Off'!L70</f>
        <v>45</v>
      </c>
      <c r="Q69" s="13">
        <f>'Take Off'!M70</f>
        <v>2413</v>
      </c>
      <c r="R69" s="13">
        <f>'Take Off'!N70</f>
        <v>8</v>
      </c>
      <c r="S69" s="10">
        <f>'Take Off'!P70</f>
        <v>0.86868000000000001</v>
      </c>
      <c r="T69" s="14">
        <f>'Take Off'!Q70</f>
        <v>596</v>
      </c>
      <c r="U69" s="14">
        <f>'Take Off'!R70</f>
        <v>2413</v>
      </c>
      <c r="V69" s="14">
        <f>'Take Off'!S70</f>
        <v>8</v>
      </c>
      <c r="W69" s="11">
        <f>'Take Off'!U70</f>
        <v>11.505184</v>
      </c>
      <c r="X69" s="2" t="str">
        <f>'Take Off'!V70</f>
        <v>m2</v>
      </c>
      <c r="Y69" s="9">
        <f>'Take Off'!W70</f>
        <v>3</v>
      </c>
      <c r="Z69" s="2">
        <f>'Take Off'!Y70</f>
        <v>0</v>
      </c>
      <c r="AA69" s="34">
        <f>'Take Off'!Z70</f>
        <v>36</v>
      </c>
    </row>
    <row r="70" spans="1:27" x14ac:dyDescent="0.25">
      <c r="A70" s="141">
        <v>69</v>
      </c>
      <c r="B70" s="2" t="str">
        <f>'Take Off'!B71</f>
        <v>PR2306 (SO-777)</v>
      </c>
      <c r="C70" s="2" t="str">
        <f>'Take Off'!C71</f>
        <v>Chapel Street</v>
      </c>
      <c r="D70" s="8" t="str">
        <f>'Take Off'!E71</f>
        <v xml:space="preserve">End Cap PS01-A 45x147 (Girth 45 x 147) </v>
      </c>
      <c r="E70" s="2" t="str">
        <f>'Take Off'!F71</f>
        <v>CSS-P2-PS01</v>
      </c>
      <c r="F70" s="2" t="str">
        <f>'Take Off'!G71</f>
        <v>PS01-A</v>
      </c>
      <c r="G70" s="2" t="str">
        <f>'Take Off'!H71</f>
        <v>South</v>
      </c>
      <c r="H70" s="2" t="str">
        <f>'Take Off'!I71</f>
        <v>(L7-10)</v>
      </c>
      <c r="I70" s="12">
        <f>'Take Off'!N71</f>
        <v>8</v>
      </c>
      <c r="J70" s="2" t="str">
        <f>'Take Off'!J71</f>
        <v>Bronze: 56PRR/4163</v>
      </c>
      <c r="K70" s="3" t="str">
        <f>'Take Off'!K71</f>
        <v>Outside</v>
      </c>
      <c r="L70" s="4" t="s">
        <v>149</v>
      </c>
      <c r="M70" s="9">
        <f>'Take Off'!AA71/I70</f>
        <v>5.3581500000000004E-2</v>
      </c>
      <c r="N70" s="9">
        <f t="shared" si="1"/>
        <v>0.42865200000000003</v>
      </c>
      <c r="O70" s="9"/>
      <c r="P70" s="13">
        <f>'Take Off'!L71</f>
        <v>45</v>
      </c>
      <c r="Q70" s="13">
        <f>'Take Off'!M71</f>
        <v>147</v>
      </c>
      <c r="R70" s="13">
        <f>'Take Off'!N71</f>
        <v>8</v>
      </c>
      <c r="S70" s="10">
        <f>'Take Off'!P71</f>
        <v>5.2920000000000002E-2</v>
      </c>
      <c r="T70" s="14">
        <f>'Take Off'!Q71</f>
        <v>45</v>
      </c>
      <c r="U70" s="14">
        <f>'Take Off'!R71</f>
        <v>147</v>
      </c>
      <c r="V70" s="14">
        <f>'Take Off'!S71</f>
        <v>8</v>
      </c>
      <c r="W70" s="11">
        <f>'Take Off'!U71</f>
        <v>5.2920000000000002E-2</v>
      </c>
      <c r="X70" s="2" t="str">
        <f>'Take Off'!V71</f>
        <v>m2</v>
      </c>
      <c r="Y70" s="9">
        <f>'Take Off'!W71</f>
        <v>3</v>
      </c>
      <c r="Z70" s="2">
        <f>'Take Off'!Y71</f>
        <v>2.7120000000000002</v>
      </c>
      <c r="AA70" s="34">
        <f>'Take Off'!Z71</f>
        <v>36</v>
      </c>
    </row>
    <row r="71" spans="1:27" x14ac:dyDescent="0.25">
      <c r="A71" s="141">
        <v>70</v>
      </c>
      <c r="B71" s="2" t="str">
        <f>'Take Off'!B72</f>
        <v>PR2306 (SO-777)</v>
      </c>
      <c r="C71" s="2" t="str">
        <f>'Take Off'!C72</f>
        <v>Chapel Street</v>
      </c>
      <c r="D71" s="8" t="str">
        <f>'Take Off'!E72</f>
        <v xml:space="preserve">Angle 25x50 PS01-A 50x50 (Girth 75 x 50) </v>
      </c>
      <c r="E71" s="2" t="str">
        <f>'Take Off'!F72</f>
        <v>CSS-P2-PS01</v>
      </c>
      <c r="F71" s="2" t="str">
        <f>'Take Off'!G72</f>
        <v>PS01-A</v>
      </c>
      <c r="G71" s="2" t="str">
        <f>'Take Off'!H72</f>
        <v>South</v>
      </c>
      <c r="H71" s="2" t="str">
        <f>'Take Off'!I72</f>
        <v>(L7-10)</v>
      </c>
      <c r="I71" s="12">
        <f>'Take Off'!N72</f>
        <v>8</v>
      </c>
      <c r="J71" s="2" t="str">
        <f>'Take Off'!J72</f>
        <v>Mill Finish</v>
      </c>
      <c r="K71" s="3" t="str">
        <f>'Take Off'!K72</f>
        <v>NA</v>
      </c>
      <c r="L71" s="4" t="s">
        <v>149</v>
      </c>
      <c r="M71" s="9">
        <f>'Take Off'!AA72/I71</f>
        <v>3.0374999999999999E-2</v>
      </c>
      <c r="N71" s="9">
        <f t="shared" si="1"/>
        <v>0.24299999999999999</v>
      </c>
      <c r="O71" s="9"/>
      <c r="P71" s="13">
        <f>'Take Off'!L72</f>
        <v>50</v>
      </c>
      <c r="Q71" s="13">
        <f>'Take Off'!M72</f>
        <v>50</v>
      </c>
      <c r="R71" s="13">
        <f>'Take Off'!N72</f>
        <v>8</v>
      </c>
      <c r="S71" s="10">
        <f>'Take Off'!P72</f>
        <v>0.02</v>
      </c>
      <c r="T71" s="14">
        <f>'Take Off'!Q72</f>
        <v>75</v>
      </c>
      <c r="U71" s="14">
        <f>'Take Off'!R72</f>
        <v>50</v>
      </c>
      <c r="V71" s="14">
        <f>'Take Off'!S72</f>
        <v>8</v>
      </c>
      <c r="W71" s="11">
        <f>'Take Off'!U72</f>
        <v>0.03</v>
      </c>
      <c r="X71" s="2" t="str">
        <f>'Take Off'!V72</f>
        <v>m2</v>
      </c>
      <c r="Y71" s="9">
        <f>'Take Off'!W72</f>
        <v>3</v>
      </c>
      <c r="Z71" s="2">
        <f>'Take Off'!Y72</f>
        <v>0</v>
      </c>
      <c r="AA71" s="34">
        <f>'Take Off'!Z72</f>
        <v>36</v>
      </c>
    </row>
    <row r="72" spans="1:27" x14ac:dyDescent="0.25">
      <c r="A72" s="141">
        <v>71</v>
      </c>
      <c r="B72" s="2" t="str">
        <f>'Take Off'!B73</f>
        <v>PR2306 (SO-777)</v>
      </c>
      <c r="C72" s="2" t="str">
        <f>'Take Off'!C73</f>
        <v>Chapel Street</v>
      </c>
      <c r="D72" s="8" t="str">
        <f>'Take Off'!E73</f>
        <v xml:space="preserve">Pressing (LH Jamb) PS01-A 45x2413 (Girth 596 x 2413) </v>
      </c>
      <c r="E72" s="2" t="str">
        <f>'Take Off'!F73</f>
        <v>CSS-P3-PS01</v>
      </c>
      <c r="F72" s="2" t="str">
        <f>'Take Off'!G73</f>
        <v>PS01-A</v>
      </c>
      <c r="G72" s="2" t="str">
        <f>'Take Off'!H73</f>
        <v>South</v>
      </c>
      <c r="H72" s="2" t="str">
        <f>'Take Off'!I73</f>
        <v>(L11-16)</v>
      </c>
      <c r="I72" s="12">
        <f>'Take Off'!N73</f>
        <v>4</v>
      </c>
      <c r="J72" s="2" t="str">
        <f>'Take Off'!J73</f>
        <v>Bronze: 56PRR/4163</v>
      </c>
      <c r="K72" s="3" t="str">
        <f>'Take Off'!K73</f>
        <v>Outside</v>
      </c>
      <c r="L72" s="4" t="s">
        <v>149</v>
      </c>
      <c r="M72" s="9">
        <f>'Take Off'!AA73/I72</f>
        <v>11.648998800000001</v>
      </c>
      <c r="N72" s="9">
        <f t="shared" si="1"/>
        <v>46.595995200000004</v>
      </c>
      <c r="O72" s="9"/>
      <c r="P72" s="13">
        <f>'Take Off'!L73</f>
        <v>45</v>
      </c>
      <c r="Q72" s="13">
        <f>'Take Off'!M73</f>
        <v>2413</v>
      </c>
      <c r="R72" s="13">
        <f>'Take Off'!N73</f>
        <v>4</v>
      </c>
      <c r="S72" s="10">
        <f>'Take Off'!P73</f>
        <v>0.43434</v>
      </c>
      <c r="T72" s="14">
        <f>'Take Off'!Q73</f>
        <v>596</v>
      </c>
      <c r="U72" s="14">
        <f>'Take Off'!R73</f>
        <v>2413</v>
      </c>
      <c r="V72" s="14">
        <f>'Take Off'!S73</f>
        <v>4</v>
      </c>
      <c r="W72" s="11">
        <f>'Take Off'!U73</f>
        <v>5.7525919999999999</v>
      </c>
      <c r="X72" s="2" t="str">
        <f>'Take Off'!V73</f>
        <v>m2</v>
      </c>
      <c r="Y72" s="9">
        <f>'Take Off'!W73</f>
        <v>3</v>
      </c>
      <c r="Z72" s="2">
        <f>'Take Off'!Y73</f>
        <v>0</v>
      </c>
      <c r="AA72" s="34">
        <f>'Take Off'!Z73</f>
        <v>36</v>
      </c>
    </row>
    <row r="73" spans="1:27" x14ac:dyDescent="0.25">
      <c r="A73" s="141">
        <v>72</v>
      </c>
      <c r="B73" s="2" t="str">
        <f>'Take Off'!B74</f>
        <v>PR2306 (SO-777)</v>
      </c>
      <c r="C73" s="2" t="str">
        <f>'Take Off'!C74</f>
        <v>Chapel Street</v>
      </c>
      <c r="D73" s="8" t="str">
        <f>'Take Off'!E74</f>
        <v xml:space="preserve">End Cap PS01-A 45x147 (Girth 45 x 147) </v>
      </c>
      <c r="E73" s="2" t="str">
        <f>'Take Off'!F74</f>
        <v>CSS-P3-PS01</v>
      </c>
      <c r="F73" s="2" t="str">
        <f>'Take Off'!G74</f>
        <v>PS01-A</v>
      </c>
      <c r="G73" s="2" t="str">
        <f>'Take Off'!H74</f>
        <v>South</v>
      </c>
      <c r="H73" s="2" t="str">
        <f>'Take Off'!I74</f>
        <v>(L11-16)</v>
      </c>
      <c r="I73" s="12">
        <f>'Take Off'!N74</f>
        <v>4</v>
      </c>
      <c r="J73" s="2" t="str">
        <f>'Take Off'!J74</f>
        <v>Bronze: 56PRR/4163</v>
      </c>
      <c r="K73" s="3" t="str">
        <f>'Take Off'!K74</f>
        <v>Outside</v>
      </c>
      <c r="L73" s="4" t="s">
        <v>149</v>
      </c>
      <c r="M73" s="9">
        <f>'Take Off'!AA74/I73</f>
        <v>5.3581500000000004E-2</v>
      </c>
      <c r="N73" s="9">
        <f t="shared" si="1"/>
        <v>0.21432600000000002</v>
      </c>
      <c r="O73" s="9"/>
      <c r="P73" s="13">
        <f>'Take Off'!L74</f>
        <v>45</v>
      </c>
      <c r="Q73" s="13">
        <f>'Take Off'!M74</f>
        <v>147</v>
      </c>
      <c r="R73" s="13">
        <f>'Take Off'!N74</f>
        <v>4</v>
      </c>
      <c r="S73" s="10">
        <f>'Take Off'!P74</f>
        <v>2.6460000000000001E-2</v>
      </c>
      <c r="T73" s="14">
        <f>'Take Off'!Q74</f>
        <v>45</v>
      </c>
      <c r="U73" s="14">
        <f>'Take Off'!R74</f>
        <v>147</v>
      </c>
      <c r="V73" s="14">
        <f>'Take Off'!S74</f>
        <v>4</v>
      </c>
      <c r="W73" s="11">
        <f>'Take Off'!U74</f>
        <v>2.6460000000000001E-2</v>
      </c>
      <c r="X73" s="2" t="str">
        <f>'Take Off'!V74</f>
        <v>m2</v>
      </c>
      <c r="Y73" s="9">
        <f>'Take Off'!W74</f>
        <v>3</v>
      </c>
      <c r="Z73" s="2">
        <f>'Take Off'!Y74</f>
        <v>1.3560000000000001</v>
      </c>
      <c r="AA73" s="34">
        <f>'Take Off'!Z74</f>
        <v>36</v>
      </c>
    </row>
    <row r="74" spans="1:27" x14ac:dyDescent="0.25">
      <c r="A74" s="141">
        <v>73</v>
      </c>
      <c r="B74" s="2" t="str">
        <f>'Take Off'!B75</f>
        <v>PR2306 (SO-777)</v>
      </c>
      <c r="C74" s="2" t="str">
        <f>'Take Off'!C75</f>
        <v>Chapel Street</v>
      </c>
      <c r="D74" s="8" t="str">
        <f>'Take Off'!E75</f>
        <v xml:space="preserve">Angle 25x50 PS01-A 50x50 (Girth 75 x 50) </v>
      </c>
      <c r="E74" s="2" t="str">
        <f>'Take Off'!F75</f>
        <v>CSS-P3-PS01</v>
      </c>
      <c r="F74" s="2" t="str">
        <f>'Take Off'!G75</f>
        <v>PS01-A</v>
      </c>
      <c r="G74" s="2" t="str">
        <f>'Take Off'!H75</f>
        <v>South</v>
      </c>
      <c r="H74" s="2" t="str">
        <f>'Take Off'!I75</f>
        <v>(L11-16)</v>
      </c>
      <c r="I74" s="12">
        <f>'Take Off'!N75</f>
        <v>4</v>
      </c>
      <c r="J74" s="2" t="str">
        <f>'Take Off'!J75</f>
        <v>Mill Finish</v>
      </c>
      <c r="K74" s="3" t="str">
        <f>'Take Off'!K75</f>
        <v>NA</v>
      </c>
      <c r="L74" s="4" t="s">
        <v>149</v>
      </c>
      <c r="M74" s="9">
        <f>'Take Off'!AA75/I74</f>
        <v>3.0374999999999999E-2</v>
      </c>
      <c r="N74" s="9">
        <f t="shared" si="1"/>
        <v>0.1215</v>
      </c>
      <c r="O74" s="9"/>
      <c r="P74" s="13">
        <f>'Take Off'!L75</f>
        <v>50</v>
      </c>
      <c r="Q74" s="13">
        <f>'Take Off'!M75</f>
        <v>50</v>
      </c>
      <c r="R74" s="13">
        <f>'Take Off'!N75</f>
        <v>4</v>
      </c>
      <c r="S74" s="10">
        <f>'Take Off'!P75</f>
        <v>0.01</v>
      </c>
      <c r="T74" s="14">
        <f>'Take Off'!Q75</f>
        <v>75</v>
      </c>
      <c r="U74" s="14">
        <f>'Take Off'!R75</f>
        <v>50</v>
      </c>
      <c r="V74" s="14">
        <f>'Take Off'!S75</f>
        <v>4</v>
      </c>
      <c r="W74" s="11">
        <f>'Take Off'!U75</f>
        <v>1.4999999999999999E-2</v>
      </c>
      <c r="X74" s="2" t="str">
        <f>'Take Off'!V75</f>
        <v>m2</v>
      </c>
      <c r="Y74" s="9">
        <f>'Take Off'!W75</f>
        <v>3</v>
      </c>
      <c r="Z74" s="2">
        <f>'Take Off'!Y75</f>
        <v>0</v>
      </c>
      <c r="AA74" s="34">
        <f>'Take Off'!Z75</f>
        <v>36</v>
      </c>
    </row>
    <row r="75" spans="1:27" x14ac:dyDescent="0.25">
      <c r="A75" s="141">
        <v>74</v>
      </c>
      <c r="B75" s="2" t="str">
        <f>'Take Off'!B76</f>
        <v>PR2306 (SO-777)</v>
      </c>
      <c r="C75" s="2" t="str">
        <f>'Take Off'!C76</f>
        <v>Chapel Street</v>
      </c>
      <c r="D75" s="8" t="str">
        <f>'Take Off'!E76</f>
        <v xml:space="preserve">Pressing (RH Jamb) PS02-A 45x2413 (Girth 602 x 2413) </v>
      </c>
      <c r="E75" s="2" t="str">
        <f>'Take Off'!F76</f>
        <v>CSS-P1-PS02</v>
      </c>
      <c r="F75" s="2" t="str">
        <f>'Take Off'!G76</f>
        <v>PS02-A</v>
      </c>
      <c r="G75" s="2" t="str">
        <f>'Take Off'!H76</f>
        <v>South</v>
      </c>
      <c r="H75" s="2" t="str">
        <f>'Take Off'!I76</f>
        <v>(L2-6)</v>
      </c>
      <c r="I75" s="12">
        <f>'Take Off'!N76</f>
        <v>10</v>
      </c>
      <c r="J75" s="2" t="str">
        <f>'Take Off'!J76</f>
        <v>Bronze: 56PRR/4163</v>
      </c>
      <c r="K75" s="3" t="str">
        <f>'Take Off'!K76</f>
        <v>Outside</v>
      </c>
      <c r="L75" s="4" t="s">
        <v>150</v>
      </c>
      <c r="M75" s="9">
        <f>'Take Off'!AA76/I75</f>
        <v>11.766270600000002</v>
      </c>
      <c r="N75" s="9">
        <f t="shared" si="1"/>
        <v>117.66270600000001</v>
      </c>
      <c r="O75" s="9"/>
      <c r="P75" s="13">
        <f>'Take Off'!L76</f>
        <v>45</v>
      </c>
      <c r="Q75" s="13">
        <f>'Take Off'!M76</f>
        <v>2413</v>
      </c>
      <c r="R75" s="13">
        <f>'Take Off'!N76</f>
        <v>10</v>
      </c>
      <c r="S75" s="10">
        <f>'Take Off'!P76</f>
        <v>1.08585</v>
      </c>
      <c r="T75" s="14">
        <f>'Take Off'!Q76</f>
        <v>602</v>
      </c>
      <c r="U75" s="14">
        <f>'Take Off'!R76</f>
        <v>2413</v>
      </c>
      <c r="V75" s="14">
        <f>'Take Off'!S76</f>
        <v>10</v>
      </c>
      <c r="W75" s="11">
        <f>'Take Off'!U76</f>
        <v>14.526260000000001</v>
      </c>
      <c r="X75" s="2" t="str">
        <f>'Take Off'!V76</f>
        <v>m2</v>
      </c>
      <c r="Y75" s="9">
        <f>'Take Off'!W76</f>
        <v>3</v>
      </c>
      <c r="Z75" s="2">
        <f>'Take Off'!Y76</f>
        <v>0</v>
      </c>
      <c r="AA75" s="34">
        <f>'Take Off'!Z76</f>
        <v>45</v>
      </c>
    </row>
    <row r="76" spans="1:27" x14ac:dyDescent="0.25">
      <c r="A76" s="141">
        <v>75</v>
      </c>
      <c r="B76" s="2" t="str">
        <f>'Take Off'!B77</f>
        <v>PR2306 (SO-777)</v>
      </c>
      <c r="C76" s="2" t="str">
        <f>'Take Off'!C77</f>
        <v>Chapel Street</v>
      </c>
      <c r="D76" s="8" t="str">
        <f>'Take Off'!E77</f>
        <v xml:space="preserve">End Cap PS02-A 45x150 (Girth 45 x 150) </v>
      </c>
      <c r="E76" s="2" t="str">
        <f>'Take Off'!F77</f>
        <v>CSS-P1-PS02</v>
      </c>
      <c r="F76" s="2" t="str">
        <f>'Take Off'!G77</f>
        <v>PS02-A</v>
      </c>
      <c r="G76" s="2" t="str">
        <f>'Take Off'!H77</f>
        <v>South</v>
      </c>
      <c r="H76" s="2" t="str">
        <f>'Take Off'!I77</f>
        <v>(L2-6)</v>
      </c>
      <c r="I76" s="12">
        <f>'Take Off'!N77</f>
        <v>10</v>
      </c>
      <c r="J76" s="2" t="str">
        <f>'Take Off'!J77</f>
        <v>Bronze: 56PRR/4163</v>
      </c>
      <c r="K76" s="3" t="str">
        <f>'Take Off'!K77</f>
        <v>Outside</v>
      </c>
      <c r="L76" s="4" t="s">
        <v>150</v>
      </c>
      <c r="M76" s="9">
        <f>'Take Off'!AA77/I76</f>
        <v>5.4675000000000008E-2</v>
      </c>
      <c r="N76" s="9">
        <f t="shared" si="1"/>
        <v>0.54675000000000007</v>
      </c>
      <c r="O76" s="9"/>
      <c r="P76" s="13">
        <f>'Take Off'!L77</f>
        <v>45</v>
      </c>
      <c r="Q76" s="13">
        <f>'Take Off'!M77</f>
        <v>150</v>
      </c>
      <c r="R76" s="13">
        <f>'Take Off'!N77</f>
        <v>10</v>
      </c>
      <c r="S76" s="10">
        <f>'Take Off'!P77</f>
        <v>6.7500000000000004E-2</v>
      </c>
      <c r="T76" s="14">
        <f>'Take Off'!Q77</f>
        <v>45</v>
      </c>
      <c r="U76" s="14">
        <f>'Take Off'!R77</f>
        <v>150</v>
      </c>
      <c r="V76" s="14">
        <f>'Take Off'!S77</f>
        <v>10</v>
      </c>
      <c r="W76" s="11">
        <f>'Take Off'!U77</f>
        <v>6.7500000000000004E-2</v>
      </c>
      <c r="X76" s="2" t="str">
        <f>'Take Off'!V77</f>
        <v>m2</v>
      </c>
      <c r="Y76" s="9">
        <f>'Take Off'!W77</f>
        <v>3</v>
      </c>
      <c r="Z76" s="2">
        <f>'Take Off'!Y77</f>
        <v>3.4499999999999997</v>
      </c>
      <c r="AA76" s="34">
        <f>'Take Off'!Z77</f>
        <v>45</v>
      </c>
    </row>
    <row r="77" spans="1:27" x14ac:dyDescent="0.25">
      <c r="A77" s="141">
        <v>76</v>
      </c>
      <c r="B77" s="2" t="str">
        <f>'Take Off'!B78</f>
        <v>PR2306 (SO-777)</v>
      </c>
      <c r="C77" s="2" t="str">
        <f>'Take Off'!C78</f>
        <v>Chapel Street</v>
      </c>
      <c r="D77" s="8" t="str">
        <f>'Take Off'!E78</f>
        <v xml:space="preserve">Angle 25x50 PS02-A 50x50 (Girth 75 x 50) </v>
      </c>
      <c r="E77" s="2" t="str">
        <f>'Take Off'!F78</f>
        <v>CSS-P1-PS02</v>
      </c>
      <c r="F77" s="2" t="str">
        <f>'Take Off'!G78</f>
        <v>PS02-A</v>
      </c>
      <c r="G77" s="2" t="str">
        <f>'Take Off'!H78</f>
        <v>South</v>
      </c>
      <c r="H77" s="2" t="str">
        <f>'Take Off'!I78</f>
        <v>(L2-6)</v>
      </c>
      <c r="I77" s="12">
        <f>'Take Off'!N78</f>
        <v>10</v>
      </c>
      <c r="J77" s="2" t="str">
        <f>'Take Off'!J78</f>
        <v>Mill Finish</v>
      </c>
      <c r="K77" s="3" t="str">
        <f>'Take Off'!K78</f>
        <v>NA</v>
      </c>
      <c r="L77" s="4" t="s">
        <v>150</v>
      </c>
      <c r="M77" s="9">
        <f>'Take Off'!AA78/I77</f>
        <v>3.0375000000000003E-2</v>
      </c>
      <c r="N77" s="9">
        <f t="shared" si="1"/>
        <v>0.30375000000000002</v>
      </c>
      <c r="O77" s="9"/>
      <c r="P77" s="13">
        <f>'Take Off'!L78</f>
        <v>50</v>
      </c>
      <c r="Q77" s="13">
        <f>'Take Off'!M78</f>
        <v>50</v>
      </c>
      <c r="R77" s="13">
        <f>'Take Off'!N78</f>
        <v>10</v>
      </c>
      <c r="S77" s="10">
        <f>'Take Off'!P78</f>
        <v>2.5000000000000001E-2</v>
      </c>
      <c r="T77" s="14">
        <f>'Take Off'!Q78</f>
        <v>75</v>
      </c>
      <c r="U77" s="14">
        <f>'Take Off'!R78</f>
        <v>50</v>
      </c>
      <c r="V77" s="14">
        <f>'Take Off'!S78</f>
        <v>10</v>
      </c>
      <c r="W77" s="11">
        <f>'Take Off'!U78</f>
        <v>3.7499999999999999E-2</v>
      </c>
      <c r="X77" s="2" t="str">
        <f>'Take Off'!V78</f>
        <v>m2</v>
      </c>
      <c r="Y77" s="9">
        <f>'Take Off'!W78</f>
        <v>3</v>
      </c>
      <c r="Z77" s="2">
        <f>'Take Off'!Y78</f>
        <v>0</v>
      </c>
      <c r="AA77" s="34">
        <f>'Take Off'!Z78</f>
        <v>45</v>
      </c>
    </row>
    <row r="78" spans="1:27" x14ac:dyDescent="0.25">
      <c r="A78" s="141">
        <v>77</v>
      </c>
      <c r="B78" s="2" t="str">
        <f>'Take Off'!B79</f>
        <v>PR2306 (SO-777)</v>
      </c>
      <c r="C78" s="2" t="str">
        <f>'Take Off'!C79</f>
        <v>Chapel Street</v>
      </c>
      <c r="D78" s="8" t="str">
        <f>'Take Off'!E79</f>
        <v xml:space="preserve">Pressing (RH Jamb) PS02-A 45x2413 (Girth 602 x 2413) </v>
      </c>
      <c r="E78" s="2" t="str">
        <f>'Take Off'!F79</f>
        <v>CSS-P2-PS02</v>
      </c>
      <c r="F78" s="2" t="str">
        <f>'Take Off'!G79</f>
        <v>PS02-A</v>
      </c>
      <c r="G78" s="2" t="str">
        <f>'Take Off'!H79</f>
        <v>South</v>
      </c>
      <c r="H78" s="2" t="str">
        <f>'Take Off'!I79</f>
        <v>(L7-10)</v>
      </c>
      <c r="I78" s="12">
        <f>'Take Off'!N79</f>
        <v>8</v>
      </c>
      <c r="J78" s="2" t="str">
        <f>'Take Off'!J79</f>
        <v>Bronze: 56PRR/4163</v>
      </c>
      <c r="K78" s="3" t="str">
        <f>'Take Off'!K79</f>
        <v>Outside</v>
      </c>
      <c r="L78" s="4" t="s">
        <v>150</v>
      </c>
      <c r="M78" s="9">
        <f>'Take Off'!AA79/I78</f>
        <v>11.7662706</v>
      </c>
      <c r="N78" s="9">
        <f t="shared" si="1"/>
        <v>94.130164800000003</v>
      </c>
      <c r="O78" s="9"/>
      <c r="P78" s="13">
        <f>'Take Off'!L79</f>
        <v>45</v>
      </c>
      <c r="Q78" s="13">
        <f>'Take Off'!M79</f>
        <v>2413</v>
      </c>
      <c r="R78" s="13">
        <f>'Take Off'!N79</f>
        <v>8</v>
      </c>
      <c r="S78" s="10">
        <f>'Take Off'!P79</f>
        <v>0.86868000000000001</v>
      </c>
      <c r="T78" s="14">
        <f>'Take Off'!Q79</f>
        <v>602</v>
      </c>
      <c r="U78" s="14">
        <f>'Take Off'!R79</f>
        <v>2413</v>
      </c>
      <c r="V78" s="14">
        <f>'Take Off'!S79</f>
        <v>8</v>
      </c>
      <c r="W78" s="11">
        <f>'Take Off'!U79</f>
        <v>11.621008</v>
      </c>
      <c r="X78" s="2" t="str">
        <f>'Take Off'!V79</f>
        <v>m2</v>
      </c>
      <c r="Y78" s="9">
        <f>'Take Off'!W79</f>
        <v>3</v>
      </c>
      <c r="Z78" s="2">
        <f>'Take Off'!Y79</f>
        <v>0</v>
      </c>
      <c r="AA78" s="34">
        <f>'Take Off'!Z79</f>
        <v>36</v>
      </c>
    </row>
    <row r="79" spans="1:27" x14ac:dyDescent="0.25">
      <c r="A79" s="141">
        <v>78</v>
      </c>
      <c r="B79" s="2" t="str">
        <f>'Take Off'!B80</f>
        <v>PR2306 (SO-777)</v>
      </c>
      <c r="C79" s="2" t="str">
        <f>'Take Off'!C80</f>
        <v>Chapel Street</v>
      </c>
      <c r="D79" s="8" t="str">
        <f>'Take Off'!E80</f>
        <v xml:space="preserve">End Cap PS02-A 45x150 (Girth 45 x 150) </v>
      </c>
      <c r="E79" s="2" t="str">
        <f>'Take Off'!F80</f>
        <v>CSS-P2-PS02</v>
      </c>
      <c r="F79" s="2" t="str">
        <f>'Take Off'!G80</f>
        <v>PS02-A</v>
      </c>
      <c r="G79" s="2" t="str">
        <f>'Take Off'!H80</f>
        <v>South</v>
      </c>
      <c r="H79" s="2" t="str">
        <f>'Take Off'!I80</f>
        <v>(L7-10)</v>
      </c>
      <c r="I79" s="12">
        <f>'Take Off'!N80</f>
        <v>8</v>
      </c>
      <c r="J79" s="2" t="str">
        <f>'Take Off'!J80</f>
        <v>Bronze: 56PRR/4163</v>
      </c>
      <c r="K79" s="3" t="str">
        <f>'Take Off'!K80</f>
        <v>Outside</v>
      </c>
      <c r="L79" s="4" t="s">
        <v>150</v>
      </c>
      <c r="M79" s="9">
        <f>'Take Off'!AA80/I79</f>
        <v>5.4675000000000001E-2</v>
      </c>
      <c r="N79" s="9">
        <f t="shared" si="1"/>
        <v>0.43740000000000001</v>
      </c>
      <c r="O79" s="9"/>
      <c r="P79" s="13">
        <f>'Take Off'!L80</f>
        <v>45</v>
      </c>
      <c r="Q79" s="13">
        <f>'Take Off'!M80</f>
        <v>150</v>
      </c>
      <c r="R79" s="13">
        <f>'Take Off'!N80</f>
        <v>8</v>
      </c>
      <c r="S79" s="10">
        <f>'Take Off'!P80</f>
        <v>5.3999999999999999E-2</v>
      </c>
      <c r="T79" s="14">
        <f>'Take Off'!Q80</f>
        <v>45</v>
      </c>
      <c r="U79" s="14">
        <f>'Take Off'!R80</f>
        <v>150</v>
      </c>
      <c r="V79" s="14">
        <f>'Take Off'!S80</f>
        <v>8</v>
      </c>
      <c r="W79" s="11">
        <f>'Take Off'!U80</f>
        <v>5.3999999999999999E-2</v>
      </c>
      <c r="X79" s="2" t="str">
        <f>'Take Off'!V80</f>
        <v>m2</v>
      </c>
      <c r="Y79" s="9">
        <f>'Take Off'!W80</f>
        <v>3</v>
      </c>
      <c r="Z79" s="2">
        <f>'Take Off'!Y80</f>
        <v>2.76</v>
      </c>
      <c r="AA79" s="34">
        <f>'Take Off'!Z80</f>
        <v>36</v>
      </c>
    </row>
    <row r="80" spans="1:27" x14ac:dyDescent="0.25">
      <c r="A80" s="141">
        <v>79</v>
      </c>
      <c r="B80" s="2" t="str">
        <f>'Take Off'!B81</f>
        <v>PR2306 (SO-777)</v>
      </c>
      <c r="C80" s="2" t="str">
        <f>'Take Off'!C81</f>
        <v>Chapel Street</v>
      </c>
      <c r="D80" s="8" t="str">
        <f>'Take Off'!E81</f>
        <v xml:space="preserve">Angle 25x50 PS02-A 50x50 (Girth 75 x 50) </v>
      </c>
      <c r="E80" s="2" t="str">
        <f>'Take Off'!F81</f>
        <v>CSS-P2-PS02</v>
      </c>
      <c r="F80" s="2" t="str">
        <f>'Take Off'!G81</f>
        <v>PS02-A</v>
      </c>
      <c r="G80" s="2" t="str">
        <f>'Take Off'!H81</f>
        <v>South</v>
      </c>
      <c r="H80" s="2" t="str">
        <f>'Take Off'!I81</f>
        <v>(L7-10)</v>
      </c>
      <c r="I80" s="12">
        <f>'Take Off'!N81</f>
        <v>8</v>
      </c>
      <c r="J80" s="2" t="str">
        <f>'Take Off'!J81</f>
        <v>Mill Finish</v>
      </c>
      <c r="K80" s="3" t="str">
        <f>'Take Off'!K81</f>
        <v>NA</v>
      </c>
      <c r="L80" s="4" t="s">
        <v>150</v>
      </c>
      <c r="M80" s="9">
        <f>'Take Off'!AA81/I80</f>
        <v>3.0374999999999999E-2</v>
      </c>
      <c r="N80" s="9">
        <f t="shared" si="1"/>
        <v>0.24299999999999999</v>
      </c>
      <c r="O80" s="9"/>
      <c r="P80" s="13">
        <f>'Take Off'!L81</f>
        <v>50</v>
      </c>
      <c r="Q80" s="13">
        <f>'Take Off'!M81</f>
        <v>50</v>
      </c>
      <c r="R80" s="13">
        <f>'Take Off'!N81</f>
        <v>8</v>
      </c>
      <c r="S80" s="10">
        <f>'Take Off'!P81</f>
        <v>0.02</v>
      </c>
      <c r="T80" s="14">
        <f>'Take Off'!Q81</f>
        <v>75</v>
      </c>
      <c r="U80" s="14">
        <f>'Take Off'!R81</f>
        <v>50</v>
      </c>
      <c r="V80" s="14">
        <f>'Take Off'!S81</f>
        <v>8</v>
      </c>
      <c r="W80" s="11">
        <f>'Take Off'!U81</f>
        <v>0.03</v>
      </c>
      <c r="X80" s="2" t="str">
        <f>'Take Off'!V81</f>
        <v>m2</v>
      </c>
      <c r="Y80" s="9">
        <f>'Take Off'!W81</f>
        <v>3</v>
      </c>
      <c r="Z80" s="2">
        <f>'Take Off'!Y81</f>
        <v>0</v>
      </c>
      <c r="AA80" s="34">
        <f>'Take Off'!Z81</f>
        <v>36</v>
      </c>
    </row>
    <row r="81" spans="1:27" x14ac:dyDescent="0.25">
      <c r="A81" s="141">
        <v>80</v>
      </c>
      <c r="B81" s="2" t="str">
        <f>'Take Off'!B82</f>
        <v>PR2306 (SO-777)</v>
      </c>
      <c r="C81" s="2" t="str">
        <f>'Take Off'!C82</f>
        <v>Chapel Street</v>
      </c>
      <c r="D81" s="8" t="str">
        <f>'Take Off'!E82</f>
        <v xml:space="preserve">Pressing (RH Jamb) PS02-A 45x2413 (Girth 602 x 2413) </v>
      </c>
      <c r="E81" s="2" t="str">
        <f>'Take Off'!F82</f>
        <v>CSS-P3-PS02</v>
      </c>
      <c r="F81" s="2" t="str">
        <f>'Take Off'!G82</f>
        <v>PS02-A</v>
      </c>
      <c r="G81" s="2" t="str">
        <f>'Take Off'!H82</f>
        <v>South</v>
      </c>
      <c r="H81" s="2" t="str">
        <f>'Take Off'!I82</f>
        <v>(L11-16)</v>
      </c>
      <c r="I81" s="12">
        <f>'Take Off'!N82</f>
        <v>4</v>
      </c>
      <c r="J81" s="2" t="str">
        <f>'Take Off'!J82</f>
        <v>Bronze: 56PRR/4163</v>
      </c>
      <c r="K81" s="3" t="str">
        <f>'Take Off'!K82</f>
        <v>Outside</v>
      </c>
      <c r="L81" s="4" t="s">
        <v>150</v>
      </c>
      <c r="M81" s="9">
        <f>'Take Off'!AA82/I81</f>
        <v>11.7662706</v>
      </c>
      <c r="N81" s="9">
        <f t="shared" si="1"/>
        <v>47.065082400000001</v>
      </c>
      <c r="O81" s="9"/>
      <c r="P81" s="13">
        <f>'Take Off'!L82</f>
        <v>45</v>
      </c>
      <c r="Q81" s="13">
        <f>'Take Off'!M82</f>
        <v>2413</v>
      </c>
      <c r="R81" s="13">
        <f>'Take Off'!N82</f>
        <v>4</v>
      </c>
      <c r="S81" s="10">
        <f>'Take Off'!P82</f>
        <v>0.43434</v>
      </c>
      <c r="T81" s="14">
        <f>'Take Off'!Q82</f>
        <v>602</v>
      </c>
      <c r="U81" s="14">
        <f>'Take Off'!R82</f>
        <v>2413</v>
      </c>
      <c r="V81" s="14">
        <f>'Take Off'!S82</f>
        <v>4</v>
      </c>
      <c r="W81" s="11">
        <f>'Take Off'!U82</f>
        <v>5.8105039999999999</v>
      </c>
      <c r="X81" s="2" t="str">
        <f>'Take Off'!V82</f>
        <v>m2</v>
      </c>
      <c r="Y81" s="9">
        <f>'Take Off'!W82</f>
        <v>3</v>
      </c>
      <c r="Z81" s="2">
        <f>'Take Off'!Y82</f>
        <v>0</v>
      </c>
      <c r="AA81" s="34">
        <f>'Take Off'!Z82</f>
        <v>35</v>
      </c>
    </row>
    <row r="82" spans="1:27" x14ac:dyDescent="0.25">
      <c r="A82" s="141">
        <v>81</v>
      </c>
      <c r="B82" s="2" t="str">
        <f>'Take Off'!B83</f>
        <v>PR2306 (SO-777)</v>
      </c>
      <c r="C82" s="2" t="str">
        <f>'Take Off'!C83</f>
        <v>Chapel Street</v>
      </c>
      <c r="D82" s="8" t="str">
        <f>'Take Off'!E83</f>
        <v xml:space="preserve">End Cap PS02-A 45x150 (Girth 45 x 150) </v>
      </c>
      <c r="E82" s="2" t="str">
        <f>'Take Off'!F83</f>
        <v>CSS-P3-PS02</v>
      </c>
      <c r="F82" s="2" t="str">
        <f>'Take Off'!G83</f>
        <v>PS02-A</v>
      </c>
      <c r="G82" s="2" t="str">
        <f>'Take Off'!H83</f>
        <v>South</v>
      </c>
      <c r="H82" s="2" t="str">
        <f>'Take Off'!I83</f>
        <v>(L11-16)</v>
      </c>
      <c r="I82" s="12">
        <f>'Take Off'!N83</f>
        <v>4</v>
      </c>
      <c r="J82" s="2" t="str">
        <f>'Take Off'!J83</f>
        <v>Bronze: 56PRR/4163</v>
      </c>
      <c r="K82" s="3" t="str">
        <f>'Take Off'!K83</f>
        <v>Outside</v>
      </c>
      <c r="L82" s="4" t="s">
        <v>150</v>
      </c>
      <c r="M82" s="9">
        <f>'Take Off'!AA83/I82</f>
        <v>5.4675000000000001E-2</v>
      </c>
      <c r="N82" s="9">
        <f t="shared" si="1"/>
        <v>0.21870000000000001</v>
      </c>
      <c r="O82" s="9"/>
      <c r="P82" s="13">
        <f>'Take Off'!L83</f>
        <v>45</v>
      </c>
      <c r="Q82" s="13">
        <f>'Take Off'!M83</f>
        <v>150</v>
      </c>
      <c r="R82" s="13">
        <f>'Take Off'!N83</f>
        <v>4</v>
      </c>
      <c r="S82" s="10">
        <f>'Take Off'!P83</f>
        <v>2.7E-2</v>
      </c>
      <c r="T82" s="14">
        <f>'Take Off'!Q83</f>
        <v>45</v>
      </c>
      <c r="U82" s="14">
        <f>'Take Off'!R83</f>
        <v>150</v>
      </c>
      <c r="V82" s="14">
        <f>'Take Off'!S83</f>
        <v>4</v>
      </c>
      <c r="W82" s="11">
        <f>'Take Off'!U83</f>
        <v>2.7E-2</v>
      </c>
      <c r="X82" s="2" t="str">
        <f>'Take Off'!V83</f>
        <v>m2</v>
      </c>
      <c r="Y82" s="9">
        <f>'Take Off'!W83</f>
        <v>3</v>
      </c>
      <c r="Z82" s="2">
        <f>'Take Off'!Y83</f>
        <v>1.38</v>
      </c>
      <c r="AA82" s="34">
        <f>'Take Off'!Z83</f>
        <v>35</v>
      </c>
    </row>
    <row r="83" spans="1:27" x14ac:dyDescent="0.25">
      <c r="A83" s="141">
        <v>82</v>
      </c>
      <c r="B83" s="2" t="str">
        <f>'Take Off'!B84</f>
        <v>PR2306 (SO-777)</v>
      </c>
      <c r="C83" s="2" t="str">
        <f>'Take Off'!C84</f>
        <v>Chapel Street</v>
      </c>
      <c r="D83" s="8" t="str">
        <f>'Take Off'!E84</f>
        <v xml:space="preserve">Angle 25x50 PS02-A 50x50 (Girth 75 x 50) </v>
      </c>
      <c r="E83" s="2" t="str">
        <f>'Take Off'!F84</f>
        <v>CSS-P3-PS02</v>
      </c>
      <c r="F83" s="2" t="str">
        <f>'Take Off'!G84</f>
        <v>PS02-A</v>
      </c>
      <c r="G83" s="2" t="str">
        <f>'Take Off'!H84</f>
        <v>South</v>
      </c>
      <c r="H83" s="2" t="str">
        <f>'Take Off'!I84</f>
        <v>(L11-16)</v>
      </c>
      <c r="I83" s="12">
        <f>'Take Off'!N84</f>
        <v>4</v>
      </c>
      <c r="J83" s="2" t="str">
        <f>'Take Off'!J84</f>
        <v>Mill Finish</v>
      </c>
      <c r="K83" s="3" t="str">
        <f>'Take Off'!K84</f>
        <v>NA</v>
      </c>
      <c r="L83" s="4" t="s">
        <v>150</v>
      </c>
      <c r="M83" s="9">
        <f>'Take Off'!AA84/I83</f>
        <v>3.0374999999999999E-2</v>
      </c>
      <c r="N83" s="9">
        <f t="shared" si="1"/>
        <v>0.1215</v>
      </c>
      <c r="O83" s="9"/>
      <c r="P83" s="13">
        <f>'Take Off'!L84</f>
        <v>50</v>
      </c>
      <c r="Q83" s="13">
        <f>'Take Off'!M84</f>
        <v>50</v>
      </c>
      <c r="R83" s="13">
        <f>'Take Off'!N84</f>
        <v>4</v>
      </c>
      <c r="S83" s="10">
        <f>'Take Off'!P84</f>
        <v>0.01</v>
      </c>
      <c r="T83" s="14">
        <f>'Take Off'!Q84</f>
        <v>75</v>
      </c>
      <c r="U83" s="14">
        <f>'Take Off'!R84</f>
        <v>50</v>
      </c>
      <c r="V83" s="14">
        <f>'Take Off'!S84</f>
        <v>4</v>
      </c>
      <c r="W83" s="11">
        <f>'Take Off'!U84</f>
        <v>1.4999999999999999E-2</v>
      </c>
      <c r="X83" s="2" t="str">
        <f>'Take Off'!V84</f>
        <v>m2</v>
      </c>
      <c r="Y83" s="9">
        <f>'Take Off'!W84</f>
        <v>3</v>
      </c>
      <c r="Z83" s="2">
        <f>'Take Off'!Y84</f>
        <v>0</v>
      </c>
      <c r="AA83" s="34">
        <f>'Take Off'!Z84</f>
        <v>35</v>
      </c>
    </row>
    <row r="84" spans="1:27" x14ac:dyDescent="0.25">
      <c r="A84" s="141">
        <v>83</v>
      </c>
      <c r="B84" s="2" t="str">
        <f>'Take Off'!B85</f>
        <v>PR2306 (SO-777)</v>
      </c>
      <c r="C84" s="2" t="str">
        <f>'Take Off'!C85</f>
        <v>Chapel Street</v>
      </c>
      <c r="D84" s="8" t="str">
        <f>'Take Off'!E85</f>
        <v xml:space="preserve">Pressing (Cill) PS03-A 45x1015 (Girth 563 x 1015) </v>
      </c>
      <c r="E84" s="2" t="str">
        <f>'Take Off'!F85</f>
        <v>CSS-P1-PS03</v>
      </c>
      <c r="F84" s="2" t="str">
        <f>'Take Off'!G85</f>
        <v>PS03-A</v>
      </c>
      <c r="G84" s="2" t="str">
        <f>'Take Off'!H85</f>
        <v>South</v>
      </c>
      <c r="H84" s="2" t="str">
        <f>'Take Off'!I85</f>
        <v>(L2-6)</v>
      </c>
      <c r="I84" s="12">
        <f>'Take Off'!N85</f>
        <v>10</v>
      </c>
      <c r="J84" s="2" t="str">
        <f>'Take Off'!J85</f>
        <v>Bronze: 56PRR/4163</v>
      </c>
      <c r="K84" s="3" t="str">
        <f>'Take Off'!K85</f>
        <v>Outside</v>
      </c>
      <c r="L84" s="4" t="s">
        <v>151</v>
      </c>
      <c r="M84" s="9">
        <f>'Take Off'!AA85/I84</f>
        <v>4.6287045000000004</v>
      </c>
      <c r="N84" s="9">
        <f t="shared" si="1"/>
        <v>46.287045000000006</v>
      </c>
      <c r="O84" s="9"/>
      <c r="P84" s="13">
        <f>'Take Off'!L85</f>
        <v>45</v>
      </c>
      <c r="Q84" s="13">
        <f>'Take Off'!M85</f>
        <v>1015</v>
      </c>
      <c r="R84" s="13">
        <f>'Take Off'!N85</f>
        <v>10</v>
      </c>
      <c r="S84" s="10">
        <f>'Take Off'!P85</f>
        <v>0.45674999999999999</v>
      </c>
      <c r="T84" s="14">
        <f>'Take Off'!Q85</f>
        <v>563</v>
      </c>
      <c r="U84" s="14">
        <f>'Take Off'!R85</f>
        <v>1015</v>
      </c>
      <c r="V84" s="14">
        <f>'Take Off'!S85</f>
        <v>10</v>
      </c>
      <c r="W84" s="11">
        <f>'Take Off'!U85</f>
        <v>5.7144500000000003</v>
      </c>
      <c r="X84" s="2" t="str">
        <f>'Take Off'!V85</f>
        <v>m2</v>
      </c>
      <c r="Y84" s="9">
        <f>'Take Off'!W85</f>
        <v>3</v>
      </c>
      <c r="Z84" s="2">
        <f>'Take Off'!Y85</f>
        <v>0</v>
      </c>
      <c r="AA84" s="34">
        <f>'Take Off'!Z85</f>
        <v>45</v>
      </c>
    </row>
    <row r="85" spans="1:27" x14ac:dyDescent="0.25">
      <c r="A85" s="141">
        <v>84</v>
      </c>
      <c r="B85" s="2" t="str">
        <f>'Take Off'!B86</f>
        <v>PR2306 (SO-777)</v>
      </c>
      <c r="C85" s="2" t="str">
        <f>'Take Off'!C86</f>
        <v>Chapel Street</v>
      </c>
      <c r="D85" s="8" t="str">
        <f>'Take Off'!E86</f>
        <v xml:space="preserve">Pressing (Cill) PS03-A 45x1015 (Girth 563 x 1015) </v>
      </c>
      <c r="E85" s="2" t="str">
        <f>'Take Off'!F86</f>
        <v>CSS-P2-PS03</v>
      </c>
      <c r="F85" s="2" t="str">
        <f>'Take Off'!G86</f>
        <v>PS03-A</v>
      </c>
      <c r="G85" s="2" t="str">
        <f>'Take Off'!H86</f>
        <v>South</v>
      </c>
      <c r="H85" s="2" t="str">
        <f>'Take Off'!I86</f>
        <v>(L7-10)</v>
      </c>
      <c r="I85" s="12">
        <f>'Take Off'!N86</f>
        <v>8</v>
      </c>
      <c r="J85" s="2" t="str">
        <f>'Take Off'!J86</f>
        <v>Bronze: 56PRR/4163</v>
      </c>
      <c r="K85" s="3" t="str">
        <f>'Take Off'!K86</f>
        <v>Outside</v>
      </c>
      <c r="L85" s="4" t="s">
        <v>151</v>
      </c>
      <c r="M85" s="9">
        <f>'Take Off'!AA86/I85</f>
        <v>4.6287045000000004</v>
      </c>
      <c r="N85" s="9">
        <f t="shared" si="1"/>
        <v>37.029636000000004</v>
      </c>
      <c r="O85" s="9"/>
      <c r="P85" s="13">
        <f>'Take Off'!L86</f>
        <v>45</v>
      </c>
      <c r="Q85" s="13">
        <f>'Take Off'!M86</f>
        <v>1015</v>
      </c>
      <c r="R85" s="13">
        <f>'Take Off'!N86</f>
        <v>8</v>
      </c>
      <c r="S85" s="10">
        <f>'Take Off'!P86</f>
        <v>0.3654</v>
      </c>
      <c r="T85" s="14">
        <f>'Take Off'!Q86</f>
        <v>563</v>
      </c>
      <c r="U85" s="14">
        <f>'Take Off'!R86</f>
        <v>1015</v>
      </c>
      <c r="V85" s="14">
        <f>'Take Off'!S86</f>
        <v>8</v>
      </c>
      <c r="W85" s="11">
        <f>'Take Off'!U86</f>
        <v>4.5715599999999998</v>
      </c>
      <c r="X85" s="2" t="str">
        <f>'Take Off'!V86</f>
        <v>m2</v>
      </c>
      <c r="Y85" s="9">
        <f>'Take Off'!W86</f>
        <v>3</v>
      </c>
      <c r="Z85" s="2">
        <f>'Take Off'!Y86</f>
        <v>0</v>
      </c>
      <c r="AA85" s="34">
        <f>'Take Off'!Z86</f>
        <v>36</v>
      </c>
    </row>
    <row r="86" spans="1:27" x14ac:dyDescent="0.25">
      <c r="A86" s="141">
        <v>85</v>
      </c>
      <c r="B86" s="2" t="str">
        <f>'Take Off'!B87</f>
        <v>PR2306 (SO-777)</v>
      </c>
      <c r="C86" s="2" t="str">
        <f>'Take Off'!C87</f>
        <v>Chapel Street</v>
      </c>
      <c r="D86" s="8" t="str">
        <f>'Take Off'!E87</f>
        <v xml:space="preserve">Pressing (Cill) PS03-A 45x1015 (Girth 563 x 1015) </v>
      </c>
      <c r="E86" s="2" t="str">
        <f>'Take Off'!F87</f>
        <v>CSS-P3-PS03</v>
      </c>
      <c r="F86" s="2" t="str">
        <f>'Take Off'!G87</f>
        <v>PS03-A</v>
      </c>
      <c r="G86" s="2" t="str">
        <f>'Take Off'!H87</f>
        <v>South</v>
      </c>
      <c r="H86" s="2" t="str">
        <f>'Take Off'!I87</f>
        <v>(L11-16)</v>
      </c>
      <c r="I86" s="12">
        <f>'Take Off'!N87</f>
        <v>4</v>
      </c>
      <c r="J86" s="2" t="str">
        <f>'Take Off'!J87</f>
        <v>Bronze: 56PRR/4163</v>
      </c>
      <c r="K86" s="3" t="str">
        <f>'Take Off'!K87</f>
        <v>Outside</v>
      </c>
      <c r="L86" s="4" t="s">
        <v>151</v>
      </c>
      <c r="M86" s="9">
        <f>'Take Off'!AA87/I86</f>
        <v>4.6287045000000004</v>
      </c>
      <c r="N86" s="9">
        <f t="shared" si="1"/>
        <v>18.514818000000002</v>
      </c>
      <c r="O86" s="9"/>
      <c r="P86" s="13">
        <f>'Take Off'!L87</f>
        <v>45</v>
      </c>
      <c r="Q86" s="13">
        <f>'Take Off'!M87</f>
        <v>1015</v>
      </c>
      <c r="R86" s="13">
        <f>'Take Off'!N87</f>
        <v>4</v>
      </c>
      <c r="S86" s="10">
        <f>'Take Off'!P87</f>
        <v>0.1827</v>
      </c>
      <c r="T86" s="14">
        <f>'Take Off'!Q87</f>
        <v>563</v>
      </c>
      <c r="U86" s="14">
        <f>'Take Off'!R87</f>
        <v>1015</v>
      </c>
      <c r="V86" s="14">
        <f>'Take Off'!S87</f>
        <v>4</v>
      </c>
      <c r="W86" s="11">
        <f>'Take Off'!U87</f>
        <v>2.2857799999999999</v>
      </c>
      <c r="X86" s="2" t="str">
        <f>'Take Off'!V87</f>
        <v>m2</v>
      </c>
      <c r="Y86" s="9">
        <f>'Take Off'!W87</f>
        <v>3</v>
      </c>
      <c r="Z86" s="2">
        <f>'Take Off'!Y87</f>
        <v>0</v>
      </c>
      <c r="AA86" s="34">
        <f>'Take Off'!Z87</f>
        <v>35</v>
      </c>
    </row>
    <row r="87" spans="1:27" x14ac:dyDescent="0.25">
      <c r="A87" s="141">
        <v>86</v>
      </c>
      <c r="B87" s="2" t="str">
        <f>'Take Off'!B88</f>
        <v>PR2306 (SO-777)</v>
      </c>
      <c r="C87" s="2" t="str">
        <f>'Take Off'!C88</f>
        <v>Chapel Street</v>
      </c>
      <c r="D87" s="8" t="str">
        <f>'Take Off'!E88</f>
        <v xml:space="preserve">Pressing (Head) PS04-A 45x1105 (Girth 630 x 1105) </v>
      </c>
      <c r="E87" s="2" t="str">
        <f>'Take Off'!F88</f>
        <v>CSS-P1-PS04</v>
      </c>
      <c r="F87" s="2" t="str">
        <f>'Take Off'!G88</f>
        <v>PS04-A</v>
      </c>
      <c r="G87" s="2" t="str">
        <f>'Take Off'!H88</f>
        <v>South</v>
      </c>
      <c r="H87" s="2" t="str">
        <f>'Take Off'!I88</f>
        <v>(L2-6)</v>
      </c>
      <c r="I87" s="12">
        <f>'Take Off'!N88</f>
        <v>10</v>
      </c>
      <c r="J87" s="2" t="str">
        <f>'Take Off'!J88</f>
        <v>Bronze: 56PRR/4163</v>
      </c>
      <c r="K87" s="3" t="str">
        <f>'Take Off'!K88</f>
        <v>Outside</v>
      </c>
      <c r="L87" s="4" t="s">
        <v>152</v>
      </c>
      <c r="M87" s="9">
        <f>'Take Off'!AA88/I87</f>
        <v>5.6388150000000001</v>
      </c>
      <c r="N87" s="9">
        <f t="shared" si="1"/>
        <v>56.388150000000003</v>
      </c>
      <c r="O87" s="9"/>
      <c r="P87" s="13">
        <f>'Take Off'!L88</f>
        <v>45</v>
      </c>
      <c r="Q87" s="13">
        <f>'Take Off'!M88</f>
        <v>1105</v>
      </c>
      <c r="R87" s="13">
        <f>'Take Off'!N88</f>
        <v>10</v>
      </c>
      <c r="S87" s="10">
        <f>'Take Off'!P88</f>
        <v>0.49725000000000003</v>
      </c>
      <c r="T87" s="14">
        <f>'Take Off'!Q88</f>
        <v>630</v>
      </c>
      <c r="U87" s="14">
        <f>'Take Off'!R88</f>
        <v>1105</v>
      </c>
      <c r="V87" s="14">
        <f>'Take Off'!S88</f>
        <v>10</v>
      </c>
      <c r="W87" s="11">
        <f>'Take Off'!U88</f>
        <v>6.9615</v>
      </c>
      <c r="X87" s="2" t="str">
        <f>'Take Off'!V88</f>
        <v>m2</v>
      </c>
      <c r="Y87" s="9">
        <f>'Take Off'!W88</f>
        <v>3</v>
      </c>
      <c r="Z87" s="2">
        <f>'Take Off'!Y88</f>
        <v>0</v>
      </c>
      <c r="AA87" s="34">
        <f>'Take Off'!Z88</f>
        <v>45</v>
      </c>
    </row>
    <row r="88" spans="1:27" x14ac:dyDescent="0.25">
      <c r="A88" s="141">
        <v>87</v>
      </c>
      <c r="B88" s="2" t="str">
        <f>'Take Off'!B89</f>
        <v>PR2306 (SO-777)</v>
      </c>
      <c r="C88" s="2" t="str">
        <f>'Take Off'!C89</f>
        <v>Chapel Street</v>
      </c>
      <c r="D88" s="8" t="str">
        <f>'Take Off'!E89</f>
        <v xml:space="preserve">End Cap PS04-A 45x150 (Girth 45 x 150) </v>
      </c>
      <c r="E88" s="2" t="str">
        <f>'Take Off'!F89</f>
        <v>CSS-P1-PS04</v>
      </c>
      <c r="F88" s="2" t="str">
        <f>'Take Off'!G89</f>
        <v>PS04-A</v>
      </c>
      <c r="G88" s="2" t="str">
        <f>'Take Off'!H89</f>
        <v>South</v>
      </c>
      <c r="H88" s="2" t="str">
        <f>'Take Off'!I89</f>
        <v>(L2-6)</v>
      </c>
      <c r="I88" s="12">
        <f>'Take Off'!N89</f>
        <v>20</v>
      </c>
      <c r="J88" s="2" t="str">
        <f>'Take Off'!J89</f>
        <v>Bronze: 56PRR/4163</v>
      </c>
      <c r="K88" s="3" t="str">
        <f>'Take Off'!K89</f>
        <v>Outside</v>
      </c>
      <c r="L88" s="4" t="s">
        <v>152</v>
      </c>
      <c r="M88" s="9">
        <f>'Take Off'!AA89/I88</f>
        <v>5.4675000000000008E-2</v>
      </c>
      <c r="N88" s="9">
        <f t="shared" si="1"/>
        <v>1.0935000000000001</v>
      </c>
      <c r="O88" s="9"/>
      <c r="P88" s="13">
        <f>'Take Off'!L89</f>
        <v>45</v>
      </c>
      <c r="Q88" s="13">
        <f>'Take Off'!M89</f>
        <v>150</v>
      </c>
      <c r="R88" s="13">
        <f>'Take Off'!N89</f>
        <v>20</v>
      </c>
      <c r="S88" s="10">
        <f>'Take Off'!P89</f>
        <v>0.13500000000000001</v>
      </c>
      <c r="T88" s="14">
        <f>'Take Off'!Q89</f>
        <v>45</v>
      </c>
      <c r="U88" s="14">
        <f>'Take Off'!R89</f>
        <v>150</v>
      </c>
      <c r="V88" s="14">
        <f>'Take Off'!S89</f>
        <v>20</v>
      </c>
      <c r="W88" s="11">
        <f>'Take Off'!U89</f>
        <v>0.13500000000000001</v>
      </c>
      <c r="X88" s="2" t="str">
        <f>'Take Off'!V89</f>
        <v>m2</v>
      </c>
      <c r="Y88" s="9">
        <f>'Take Off'!W89</f>
        <v>3</v>
      </c>
      <c r="Z88" s="2">
        <f>'Take Off'!Y89</f>
        <v>6.8999999999999995</v>
      </c>
      <c r="AA88" s="34">
        <f>'Take Off'!Z89</f>
        <v>90</v>
      </c>
    </row>
    <row r="89" spans="1:27" x14ac:dyDescent="0.25">
      <c r="A89" s="141">
        <v>88</v>
      </c>
      <c r="B89" s="2" t="str">
        <f>'Take Off'!B90</f>
        <v>PR2306 (SO-777)</v>
      </c>
      <c r="C89" s="2" t="str">
        <f>'Take Off'!C90</f>
        <v>Chapel Street</v>
      </c>
      <c r="D89" s="8" t="str">
        <f>'Take Off'!E90</f>
        <v xml:space="preserve">Pressing (Head) PS04-A 45x1105 (Girth 630 x 1105) </v>
      </c>
      <c r="E89" s="2" t="str">
        <f>'Take Off'!F90</f>
        <v>CSS-P2-PS04</v>
      </c>
      <c r="F89" s="2" t="str">
        <f>'Take Off'!G90</f>
        <v>PS04-A</v>
      </c>
      <c r="G89" s="2" t="str">
        <f>'Take Off'!H90</f>
        <v>South</v>
      </c>
      <c r="H89" s="2" t="str">
        <f>'Take Off'!I90</f>
        <v>(L7-10)</v>
      </c>
      <c r="I89" s="12">
        <f>'Take Off'!N90</f>
        <v>8</v>
      </c>
      <c r="J89" s="2" t="str">
        <f>'Take Off'!J90</f>
        <v>Bronze: 56PRR/4163</v>
      </c>
      <c r="K89" s="3" t="str">
        <f>'Take Off'!K90</f>
        <v>Outside</v>
      </c>
      <c r="L89" s="4" t="s">
        <v>152</v>
      </c>
      <c r="M89" s="9">
        <f>'Take Off'!AA90/I89</f>
        <v>5.638815000000001</v>
      </c>
      <c r="N89" s="9">
        <f t="shared" si="1"/>
        <v>45.110520000000008</v>
      </c>
      <c r="O89" s="9"/>
      <c r="P89" s="13">
        <f>'Take Off'!L90</f>
        <v>45</v>
      </c>
      <c r="Q89" s="13">
        <f>'Take Off'!M90</f>
        <v>1105</v>
      </c>
      <c r="R89" s="13">
        <f>'Take Off'!N90</f>
        <v>8</v>
      </c>
      <c r="S89" s="10">
        <f>'Take Off'!P90</f>
        <v>0.39779999999999999</v>
      </c>
      <c r="T89" s="14">
        <f>'Take Off'!Q90</f>
        <v>630</v>
      </c>
      <c r="U89" s="14">
        <f>'Take Off'!R90</f>
        <v>1105</v>
      </c>
      <c r="V89" s="14">
        <f>'Take Off'!S90</f>
        <v>8</v>
      </c>
      <c r="W89" s="11">
        <f>'Take Off'!U90</f>
        <v>5.5692000000000004</v>
      </c>
      <c r="X89" s="2" t="str">
        <f>'Take Off'!V90</f>
        <v>m2</v>
      </c>
      <c r="Y89" s="9">
        <f>'Take Off'!W90</f>
        <v>3</v>
      </c>
      <c r="Z89" s="2">
        <f>'Take Off'!Y90</f>
        <v>0</v>
      </c>
      <c r="AA89" s="34">
        <f>'Take Off'!Z90</f>
        <v>36</v>
      </c>
    </row>
    <row r="90" spans="1:27" x14ac:dyDescent="0.25">
      <c r="A90" s="141">
        <v>89</v>
      </c>
      <c r="B90" s="2" t="str">
        <f>'Take Off'!B91</f>
        <v>PR2306 (SO-777)</v>
      </c>
      <c r="C90" s="2" t="str">
        <f>'Take Off'!C91</f>
        <v>Chapel Street</v>
      </c>
      <c r="D90" s="8" t="str">
        <f>'Take Off'!E91</f>
        <v xml:space="preserve">End Cap PS04-A 45x150 (Girth 45 x 150) </v>
      </c>
      <c r="E90" s="2" t="str">
        <f>'Take Off'!F91</f>
        <v>CSS-P2-PS04</v>
      </c>
      <c r="F90" s="2" t="str">
        <f>'Take Off'!G91</f>
        <v>PS04-A</v>
      </c>
      <c r="G90" s="2" t="str">
        <f>'Take Off'!H91</f>
        <v>South</v>
      </c>
      <c r="H90" s="2" t="str">
        <f>'Take Off'!I91</f>
        <v>(L7-10)</v>
      </c>
      <c r="I90" s="12">
        <f>'Take Off'!N91</f>
        <v>16</v>
      </c>
      <c r="J90" s="2" t="str">
        <f>'Take Off'!J91</f>
        <v>Bronze: 56PRR/4163</v>
      </c>
      <c r="K90" s="3" t="str">
        <f>'Take Off'!K91</f>
        <v>Outside</v>
      </c>
      <c r="L90" s="4" t="s">
        <v>152</v>
      </c>
      <c r="M90" s="9">
        <f>'Take Off'!AA91/I90</f>
        <v>5.4675000000000001E-2</v>
      </c>
      <c r="N90" s="9">
        <f t="shared" si="1"/>
        <v>0.87480000000000002</v>
      </c>
      <c r="O90" s="9"/>
      <c r="P90" s="13">
        <f>'Take Off'!L91</f>
        <v>45</v>
      </c>
      <c r="Q90" s="13">
        <f>'Take Off'!M91</f>
        <v>150</v>
      </c>
      <c r="R90" s="13">
        <f>'Take Off'!N91</f>
        <v>16</v>
      </c>
      <c r="S90" s="10">
        <f>'Take Off'!P91</f>
        <v>0.108</v>
      </c>
      <c r="T90" s="14">
        <f>'Take Off'!Q91</f>
        <v>45</v>
      </c>
      <c r="U90" s="14">
        <f>'Take Off'!R91</f>
        <v>150</v>
      </c>
      <c r="V90" s="14">
        <f>'Take Off'!S91</f>
        <v>16</v>
      </c>
      <c r="W90" s="11">
        <f>'Take Off'!U91</f>
        <v>0.108</v>
      </c>
      <c r="X90" s="2" t="str">
        <f>'Take Off'!V91</f>
        <v>m2</v>
      </c>
      <c r="Y90" s="9">
        <f>'Take Off'!W91</f>
        <v>3</v>
      </c>
      <c r="Z90" s="2">
        <f>'Take Off'!Y91</f>
        <v>5.52</v>
      </c>
      <c r="AA90" s="34">
        <f>'Take Off'!Z91</f>
        <v>72</v>
      </c>
    </row>
    <row r="91" spans="1:27" x14ac:dyDescent="0.25">
      <c r="A91" s="141">
        <v>90</v>
      </c>
      <c r="B91" s="2" t="str">
        <f>'Take Off'!B92</f>
        <v>PR2306 (SO-777)</v>
      </c>
      <c r="C91" s="2" t="str">
        <f>'Take Off'!C92</f>
        <v>Chapel Street</v>
      </c>
      <c r="D91" s="8" t="str">
        <f>'Take Off'!E92</f>
        <v xml:space="preserve">Pressing (Head) PS04-A 45x1105 (Girth 630 x 1105) </v>
      </c>
      <c r="E91" s="2" t="str">
        <f>'Take Off'!F92</f>
        <v>CSS-P3-PS04</v>
      </c>
      <c r="F91" s="2" t="str">
        <f>'Take Off'!G92</f>
        <v>PS04-A</v>
      </c>
      <c r="G91" s="2" t="str">
        <f>'Take Off'!H92</f>
        <v>South</v>
      </c>
      <c r="H91" s="2" t="str">
        <f>'Take Off'!I92</f>
        <v>(L7-10)</v>
      </c>
      <c r="I91" s="12">
        <f>'Take Off'!N92</f>
        <v>4</v>
      </c>
      <c r="J91" s="2" t="str">
        <f>'Take Off'!J92</f>
        <v>Bronze: 56PRR/4163</v>
      </c>
      <c r="K91" s="3" t="str">
        <f>'Take Off'!K92</f>
        <v>Outside</v>
      </c>
      <c r="L91" s="4" t="s">
        <v>152</v>
      </c>
      <c r="M91" s="9">
        <f>'Take Off'!AA92/I91</f>
        <v>5.638815000000001</v>
      </c>
      <c r="N91" s="9">
        <f t="shared" si="1"/>
        <v>22.555260000000004</v>
      </c>
      <c r="O91" s="9"/>
      <c r="P91" s="13">
        <f>'Take Off'!L92</f>
        <v>45</v>
      </c>
      <c r="Q91" s="13">
        <f>'Take Off'!M92</f>
        <v>1105</v>
      </c>
      <c r="R91" s="13">
        <f>'Take Off'!N92</f>
        <v>4</v>
      </c>
      <c r="S91" s="10">
        <f>'Take Off'!P92</f>
        <v>0.19889999999999999</v>
      </c>
      <c r="T91" s="14">
        <f>'Take Off'!Q92</f>
        <v>630</v>
      </c>
      <c r="U91" s="14">
        <f>'Take Off'!R92</f>
        <v>1105</v>
      </c>
      <c r="V91" s="14">
        <f>'Take Off'!S92</f>
        <v>4</v>
      </c>
      <c r="W91" s="11">
        <f>'Take Off'!U92</f>
        <v>2.7846000000000002</v>
      </c>
      <c r="X91" s="2" t="str">
        <f>'Take Off'!V92</f>
        <v>m2</v>
      </c>
      <c r="Y91" s="9">
        <f>'Take Off'!W92</f>
        <v>3</v>
      </c>
      <c r="Z91" s="2">
        <f>'Take Off'!Y92</f>
        <v>0</v>
      </c>
      <c r="AA91" s="34">
        <f>'Take Off'!Z92</f>
        <v>35</v>
      </c>
    </row>
    <row r="92" spans="1:27" x14ac:dyDescent="0.25">
      <c r="A92" s="141">
        <v>91</v>
      </c>
      <c r="B92" s="2" t="str">
        <f>'Take Off'!B93</f>
        <v>PR2306 (SO-777)</v>
      </c>
      <c r="C92" s="2" t="str">
        <f>'Take Off'!C93</f>
        <v>Chapel Street</v>
      </c>
      <c r="D92" s="8" t="str">
        <f>'Take Off'!E93</f>
        <v xml:space="preserve">End Cap PS04-A 45x150 (Girth 45 x 150) </v>
      </c>
      <c r="E92" s="2" t="str">
        <f>'Take Off'!F93</f>
        <v>CSS-P3-PS04</v>
      </c>
      <c r="F92" s="2" t="str">
        <f>'Take Off'!G93</f>
        <v>PS04-A</v>
      </c>
      <c r="G92" s="2" t="str">
        <f>'Take Off'!H93</f>
        <v>South</v>
      </c>
      <c r="H92" s="2" t="str">
        <f>'Take Off'!I93</f>
        <v>(L7-10)</v>
      </c>
      <c r="I92" s="12">
        <f>'Take Off'!N93</f>
        <v>8</v>
      </c>
      <c r="J92" s="2" t="str">
        <f>'Take Off'!J93</f>
        <v>Bronze: 56PRR/4163</v>
      </c>
      <c r="K92" s="3" t="str">
        <f>'Take Off'!K93</f>
        <v>Outside</v>
      </c>
      <c r="L92" s="4" t="s">
        <v>152</v>
      </c>
      <c r="M92" s="9">
        <f>'Take Off'!AA93/I92</f>
        <v>5.4675000000000001E-2</v>
      </c>
      <c r="N92" s="9">
        <f t="shared" si="1"/>
        <v>0.43740000000000001</v>
      </c>
      <c r="O92" s="9"/>
      <c r="P92" s="13">
        <f>'Take Off'!L93</f>
        <v>45</v>
      </c>
      <c r="Q92" s="13">
        <f>'Take Off'!M93</f>
        <v>150</v>
      </c>
      <c r="R92" s="13">
        <f>'Take Off'!N93</f>
        <v>8</v>
      </c>
      <c r="S92" s="10">
        <f>'Take Off'!P93</f>
        <v>5.3999999999999999E-2</v>
      </c>
      <c r="T92" s="14">
        <f>'Take Off'!Q93</f>
        <v>45</v>
      </c>
      <c r="U92" s="14">
        <f>'Take Off'!R93</f>
        <v>150</v>
      </c>
      <c r="V92" s="14">
        <f>'Take Off'!S93</f>
        <v>8</v>
      </c>
      <c r="W92" s="11">
        <f>'Take Off'!U93</f>
        <v>5.3999999999999999E-2</v>
      </c>
      <c r="X92" s="2" t="str">
        <f>'Take Off'!V93</f>
        <v>m2</v>
      </c>
      <c r="Y92" s="9">
        <f>'Take Off'!W93</f>
        <v>3</v>
      </c>
      <c r="Z92" s="2">
        <f>'Take Off'!Y93</f>
        <v>2.76</v>
      </c>
      <c r="AA92" s="34">
        <f>'Take Off'!Z93</f>
        <v>70</v>
      </c>
    </row>
    <row r="93" spans="1:27" x14ac:dyDescent="0.25">
      <c r="A93" s="141">
        <v>92</v>
      </c>
      <c r="B93" s="2" t="str">
        <f>'Take Off'!B94</f>
        <v>PR2306 (SO-777)</v>
      </c>
      <c r="C93" s="2" t="str">
        <f>'Take Off'!C94</f>
        <v>Chapel Street</v>
      </c>
      <c r="D93" s="8" t="str">
        <f>'Take Off'!E94</f>
        <v xml:space="preserve">Angle 25x25 PS13-A-1 25x2368 (Girth 50 x 2368) </v>
      </c>
      <c r="E93" s="2" t="str">
        <f>'Take Off'!F94</f>
        <v>CSS-P1-PS13</v>
      </c>
      <c r="F93" s="2" t="str">
        <f>'Take Off'!G94</f>
        <v>PS13-A-1</v>
      </c>
      <c r="G93" s="2" t="str">
        <f>'Take Off'!H94</f>
        <v>South</v>
      </c>
      <c r="H93" s="2" t="str">
        <f>'Take Off'!I94</f>
        <v>(L2-6)</v>
      </c>
      <c r="I93" s="12">
        <f>'Take Off'!N94</f>
        <v>44</v>
      </c>
      <c r="J93" s="2" t="str">
        <f>'Take Off'!J94</f>
        <v>Bronze: 56PRR/4163</v>
      </c>
      <c r="K93" s="3" t="str">
        <f>'Take Off'!K94</f>
        <v>Outside</v>
      </c>
      <c r="L93" s="4" t="s">
        <v>155</v>
      </c>
      <c r="M93" s="9">
        <f>'Take Off'!AA94/I93</f>
        <v>0.47952</v>
      </c>
      <c r="N93" s="9">
        <f t="shared" si="1"/>
        <v>21.098880000000001</v>
      </c>
      <c r="O93" s="9"/>
      <c r="P93" s="13">
        <f>'Take Off'!L94</f>
        <v>25</v>
      </c>
      <c r="Q93" s="13">
        <f>'Take Off'!M94</f>
        <v>2368</v>
      </c>
      <c r="R93" s="13">
        <f>'Take Off'!N94</f>
        <v>44</v>
      </c>
      <c r="S93" s="10">
        <f>'Take Off'!P94</f>
        <v>2.6048</v>
      </c>
      <c r="T93" s="14">
        <f>'Take Off'!Q94</f>
        <v>50</v>
      </c>
      <c r="U93" s="14">
        <f>'Take Off'!R94</f>
        <v>2368</v>
      </c>
      <c r="V93" s="14">
        <f>'Take Off'!S94</f>
        <v>44</v>
      </c>
      <c r="W93" s="11">
        <f>'Take Off'!U94</f>
        <v>5.2096</v>
      </c>
      <c r="X93" s="2" t="str">
        <f>'Take Off'!V94</f>
        <v>m2</v>
      </c>
      <c r="Y93" s="9">
        <f>'Take Off'!W94</f>
        <v>1.5</v>
      </c>
      <c r="Z93" s="2">
        <f>'Take Off'!Y94</f>
        <v>0</v>
      </c>
      <c r="AA93" s="34">
        <f>'Take Off'!Z94</f>
        <v>90</v>
      </c>
    </row>
    <row r="94" spans="1:27" x14ac:dyDescent="0.25">
      <c r="A94" s="141">
        <v>93</v>
      </c>
      <c r="B94" s="2" t="str">
        <f>'Take Off'!B95</f>
        <v>PR2306 (SO-777)</v>
      </c>
      <c r="C94" s="2" t="str">
        <f>'Take Off'!C95</f>
        <v>Chapel Street</v>
      </c>
      <c r="D94" s="8" t="str">
        <f>'Take Off'!E95</f>
        <v xml:space="preserve">Angle 25x25 PS13-A-2 25x1074 (Girth 50 x 1074) </v>
      </c>
      <c r="E94" s="2" t="str">
        <f>'Take Off'!F95</f>
        <v>CSS-P1-PS13</v>
      </c>
      <c r="F94" s="2" t="str">
        <f>'Take Off'!G95</f>
        <v>PS13-A-2</v>
      </c>
      <c r="G94" s="2" t="str">
        <f>'Take Off'!H95</f>
        <v>South</v>
      </c>
      <c r="H94" s="2" t="str">
        <f>'Take Off'!I95</f>
        <v>(L2-6)</v>
      </c>
      <c r="I94" s="12">
        <f>'Take Off'!N95</f>
        <v>22</v>
      </c>
      <c r="J94" s="2" t="str">
        <f>'Take Off'!J95</f>
        <v>Bronze: 56PRR/4163</v>
      </c>
      <c r="K94" s="3" t="str">
        <f>'Take Off'!K95</f>
        <v>Outside</v>
      </c>
      <c r="L94" s="4" t="s">
        <v>155</v>
      </c>
      <c r="M94" s="9">
        <f>'Take Off'!AA95/I94</f>
        <v>0.21748500000000001</v>
      </c>
      <c r="N94" s="9">
        <f t="shared" si="1"/>
        <v>4.7846700000000002</v>
      </c>
      <c r="O94" s="9"/>
      <c r="P94" s="13">
        <f>'Take Off'!L95</f>
        <v>25</v>
      </c>
      <c r="Q94" s="13">
        <f>'Take Off'!M95</f>
        <v>1074</v>
      </c>
      <c r="R94" s="13">
        <f>'Take Off'!N95</f>
        <v>22</v>
      </c>
      <c r="S94" s="10">
        <f>'Take Off'!P95</f>
        <v>0.5907</v>
      </c>
      <c r="T94" s="14">
        <f>'Take Off'!Q95</f>
        <v>50</v>
      </c>
      <c r="U94" s="14">
        <f>'Take Off'!R95</f>
        <v>1074</v>
      </c>
      <c r="V94" s="14">
        <f>'Take Off'!S95</f>
        <v>22</v>
      </c>
      <c r="W94" s="11">
        <f>'Take Off'!U95</f>
        <v>1.1814</v>
      </c>
      <c r="X94" s="2" t="str">
        <f>'Take Off'!V95</f>
        <v>m2</v>
      </c>
      <c r="Y94" s="9">
        <f>'Take Off'!W95</f>
        <v>1.5</v>
      </c>
      <c r="Z94" s="2">
        <f>'Take Off'!Y95</f>
        <v>0</v>
      </c>
      <c r="AA94" s="34">
        <f>'Take Off'!Z95</f>
        <v>45</v>
      </c>
    </row>
    <row r="95" spans="1:27" x14ac:dyDescent="0.25">
      <c r="A95" s="141">
        <v>94</v>
      </c>
      <c r="B95" s="2" t="str">
        <f>'Take Off'!B96</f>
        <v>PR2306 (SO-777)</v>
      </c>
      <c r="C95" s="2" t="str">
        <f>'Take Off'!C96</f>
        <v>Chapel Street</v>
      </c>
      <c r="D95" s="8" t="str">
        <f>'Take Off'!E96</f>
        <v xml:space="preserve">Angle 30x30 PS14-A-1 30x1013 (Girth 60 x 1013) </v>
      </c>
      <c r="E95" s="2" t="str">
        <f>'Take Off'!F96</f>
        <v>CSS-P1-PS14</v>
      </c>
      <c r="F95" s="2" t="str">
        <f>'Take Off'!G96</f>
        <v>PS14-A-1</v>
      </c>
      <c r="G95" s="2" t="str">
        <f>'Take Off'!H96</f>
        <v>South</v>
      </c>
      <c r="H95" s="2" t="str">
        <f>'Take Off'!I96</f>
        <v>(L2-6)</v>
      </c>
      <c r="I95" s="12">
        <f>'Take Off'!N96</f>
        <v>22</v>
      </c>
      <c r="J95" s="2" t="str">
        <f>'Take Off'!J96</f>
        <v>Bronze: 56PRR/4163</v>
      </c>
      <c r="K95" s="3" t="str">
        <f>'Take Off'!K96</f>
        <v>Outside</v>
      </c>
      <c r="L95" s="4" t="s">
        <v>154</v>
      </c>
      <c r="M95" s="9">
        <f>'Take Off'!AA96/I95</f>
        <v>0.328212</v>
      </c>
      <c r="N95" s="9">
        <f t="shared" si="1"/>
        <v>7.2206640000000002</v>
      </c>
      <c r="O95" s="9"/>
      <c r="P95" s="13">
        <f>'Take Off'!L96</f>
        <v>30</v>
      </c>
      <c r="Q95" s="13">
        <f>'Take Off'!M96</f>
        <v>1013</v>
      </c>
      <c r="R95" s="13">
        <f>'Take Off'!N96</f>
        <v>22</v>
      </c>
      <c r="S95" s="10">
        <f>'Take Off'!P96</f>
        <v>0.66857999999999995</v>
      </c>
      <c r="T95" s="14">
        <f>'Take Off'!Q96</f>
        <v>60</v>
      </c>
      <c r="U95" s="14">
        <f>'Take Off'!R96</f>
        <v>1013</v>
      </c>
      <c r="V95" s="14">
        <f>'Take Off'!S96</f>
        <v>22</v>
      </c>
      <c r="W95" s="11">
        <f>'Take Off'!U96</f>
        <v>1.3371599999999999</v>
      </c>
      <c r="X95" s="2" t="str">
        <f>'Take Off'!V96</f>
        <v>m2</v>
      </c>
      <c r="Y95" s="9">
        <f>'Take Off'!W96</f>
        <v>2</v>
      </c>
      <c r="Z95" s="2">
        <f>'Take Off'!Y96</f>
        <v>0</v>
      </c>
      <c r="AA95" s="34">
        <f>'Take Off'!Z96</f>
        <v>45</v>
      </c>
    </row>
    <row r="96" spans="1:27" x14ac:dyDescent="0.25">
      <c r="A96" s="141">
        <v>95</v>
      </c>
      <c r="B96" s="2" t="str">
        <f>'Take Off'!B97</f>
        <v>PR2306 (SO-777)</v>
      </c>
      <c r="C96" s="2" t="str">
        <f>'Take Off'!C97</f>
        <v>Chapel Street</v>
      </c>
      <c r="D96" s="8" t="str">
        <f>'Take Off'!E97</f>
        <v xml:space="preserve">Angle 25x25 PS13-I-1 25x2328 (Girth 50 x 2328) </v>
      </c>
      <c r="E96" s="2" t="str">
        <f>'Take Off'!F97</f>
        <v>CSS-P1-PS15</v>
      </c>
      <c r="F96" s="2" t="str">
        <f>'Take Off'!G97</f>
        <v>PS15-I.1-1</v>
      </c>
      <c r="G96" s="2" t="str">
        <f>'Take Off'!H97</f>
        <v>West</v>
      </c>
      <c r="H96" s="2" t="str">
        <f>'Take Off'!I97</f>
        <v>(L2-6)</v>
      </c>
      <c r="I96" s="12">
        <f>'Take Off'!N97</f>
        <v>10</v>
      </c>
      <c r="J96" s="2" t="str">
        <f>'Take Off'!J97</f>
        <v>Grey: 56B0/4850</v>
      </c>
      <c r="K96" s="3" t="str">
        <f>'Take Off'!K97</f>
        <v>Outside</v>
      </c>
      <c r="L96" s="4" t="s">
        <v>155</v>
      </c>
      <c r="M96" s="9">
        <f>'Take Off'!AA97/I96</f>
        <v>0.47142000000000001</v>
      </c>
      <c r="N96" s="9">
        <f t="shared" si="1"/>
        <v>4.7141999999999999</v>
      </c>
      <c r="O96" s="9"/>
      <c r="P96" s="13">
        <f>'Take Off'!L97</f>
        <v>25</v>
      </c>
      <c r="Q96" s="13">
        <f>'Take Off'!M97</f>
        <v>2373</v>
      </c>
      <c r="R96" s="13">
        <f>'Take Off'!N97</f>
        <v>10</v>
      </c>
      <c r="S96" s="10">
        <f>'Take Off'!P97</f>
        <v>0.59325000000000006</v>
      </c>
      <c r="T96" s="14">
        <f>'Take Off'!Q97</f>
        <v>50</v>
      </c>
      <c r="U96" s="14">
        <f>'Take Off'!R97</f>
        <v>2328</v>
      </c>
      <c r="V96" s="14">
        <f>'Take Off'!S97</f>
        <v>10</v>
      </c>
      <c r="W96" s="11">
        <f>'Take Off'!U97</f>
        <v>1.1639999999999999</v>
      </c>
      <c r="X96" s="2" t="str">
        <f>'Take Off'!V97</f>
        <v>m2</v>
      </c>
      <c r="Y96" s="9">
        <f>'Take Off'!W97</f>
        <v>1.5</v>
      </c>
      <c r="Z96" s="2">
        <f>'Take Off'!Y97</f>
        <v>0</v>
      </c>
      <c r="AA96" s="34">
        <f>'Take Off'!Z97</f>
        <v>10</v>
      </c>
    </row>
    <row r="97" spans="1:27" x14ac:dyDescent="0.25">
      <c r="A97" s="141">
        <v>96</v>
      </c>
      <c r="B97" s="2" t="str">
        <f>'Take Off'!B98</f>
        <v>PR2306 (SO-777)</v>
      </c>
      <c r="C97" s="2" t="str">
        <f>'Take Off'!C98</f>
        <v>Chapel Street</v>
      </c>
      <c r="D97" s="8" t="str">
        <f>'Take Off'!E98</f>
        <v xml:space="preserve">Angle 25x25 PS13-I-2 25x972 (Girth 50 x 972) </v>
      </c>
      <c r="E97" s="2" t="str">
        <f>'Take Off'!F98</f>
        <v>CSS-P1-PS15</v>
      </c>
      <c r="F97" s="2" t="str">
        <f>'Take Off'!G98</f>
        <v>PS15-I.1-2</v>
      </c>
      <c r="G97" s="2" t="str">
        <f>'Take Off'!H98</f>
        <v>West</v>
      </c>
      <c r="H97" s="2" t="str">
        <f>'Take Off'!I98</f>
        <v>(L2-6)</v>
      </c>
      <c r="I97" s="12">
        <f>'Take Off'!N98</f>
        <v>5</v>
      </c>
      <c r="J97" s="2" t="str">
        <f>'Take Off'!J98</f>
        <v>Grey: 56B0/4850</v>
      </c>
      <c r="K97" s="3" t="str">
        <f>'Take Off'!K98</f>
        <v>Outside</v>
      </c>
      <c r="L97" s="4" t="s">
        <v>155</v>
      </c>
      <c r="M97" s="9">
        <f>'Take Off'!AA98/I97</f>
        <v>0.19683</v>
      </c>
      <c r="N97" s="9">
        <f t="shared" si="1"/>
        <v>0.98415000000000008</v>
      </c>
      <c r="O97" s="9"/>
      <c r="P97" s="13">
        <f>'Take Off'!L98</f>
        <v>25</v>
      </c>
      <c r="Q97" s="13">
        <f>'Take Off'!M98</f>
        <v>978</v>
      </c>
      <c r="R97" s="13">
        <f>'Take Off'!N98</f>
        <v>5</v>
      </c>
      <c r="S97" s="10">
        <f>'Take Off'!P98</f>
        <v>0.12225</v>
      </c>
      <c r="T97" s="14">
        <f>'Take Off'!Q98</f>
        <v>50</v>
      </c>
      <c r="U97" s="14">
        <f>'Take Off'!R98</f>
        <v>972</v>
      </c>
      <c r="V97" s="14">
        <f>'Take Off'!S98</f>
        <v>5</v>
      </c>
      <c r="W97" s="11">
        <f>'Take Off'!U98</f>
        <v>0.24299999999999999</v>
      </c>
      <c r="X97" s="2" t="str">
        <f>'Take Off'!V98</f>
        <v>m2</v>
      </c>
      <c r="Y97" s="9">
        <f>'Take Off'!W98</f>
        <v>1.5</v>
      </c>
      <c r="Z97" s="2">
        <f>'Take Off'!Y98</f>
        <v>0</v>
      </c>
      <c r="AA97" s="34">
        <f>'Take Off'!Z98</f>
        <v>5</v>
      </c>
    </row>
    <row r="98" spans="1:27" x14ac:dyDescent="0.25">
      <c r="A98" s="141">
        <v>97</v>
      </c>
      <c r="B98" s="2" t="str">
        <f>'Take Off'!B99</f>
        <v>PR2306 (SO-777)</v>
      </c>
      <c r="C98" s="2" t="str">
        <f>'Take Off'!C99</f>
        <v>Chapel Street</v>
      </c>
      <c r="D98" s="8" t="str">
        <f>'Take Off'!E99</f>
        <v xml:space="preserve">Angle 25x25 PS13-I-1 25x2328 (Girth 50 x 2328) </v>
      </c>
      <c r="E98" s="2" t="str">
        <f>'Take Off'!F99</f>
        <v>CSS-P2-PS15</v>
      </c>
      <c r="F98" s="2" t="str">
        <f>'Take Off'!G99</f>
        <v>PS15-I.1-1</v>
      </c>
      <c r="G98" s="2" t="str">
        <f>'Take Off'!H99</f>
        <v>West</v>
      </c>
      <c r="H98" s="2" t="str">
        <f>'Take Off'!I99</f>
        <v>(L7-10)</v>
      </c>
      <c r="I98" s="12">
        <f>'Take Off'!N99</f>
        <v>8</v>
      </c>
      <c r="J98" s="2" t="str">
        <f>'Take Off'!J99</f>
        <v>Grey: 56B0/4850</v>
      </c>
      <c r="K98" s="3" t="str">
        <f>'Take Off'!K99</f>
        <v>Outside</v>
      </c>
      <c r="L98" s="4" t="s">
        <v>155</v>
      </c>
      <c r="M98" s="9">
        <f>'Take Off'!AA99/I98</f>
        <v>0.47142000000000001</v>
      </c>
      <c r="N98" s="9">
        <f t="shared" si="1"/>
        <v>3.77136</v>
      </c>
      <c r="O98" s="9"/>
      <c r="P98" s="13">
        <f>'Take Off'!L99</f>
        <v>25</v>
      </c>
      <c r="Q98" s="13">
        <f>'Take Off'!M99</f>
        <v>2373</v>
      </c>
      <c r="R98" s="13">
        <f>'Take Off'!N99</f>
        <v>8</v>
      </c>
      <c r="S98" s="10">
        <f>'Take Off'!P99</f>
        <v>0.47460000000000002</v>
      </c>
      <c r="T98" s="14">
        <f>'Take Off'!Q99</f>
        <v>50</v>
      </c>
      <c r="U98" s="14">
        <f>'Take Off'!R99</f>
        <v>2328</v>
      </c>
      <c r="V98" s="14">
        <f>'Take Off'!S99</f>
        <v>8</v>
      </c>
      <c r="W98" s="11">
        <f>'Take Off'!U99</f>
        <v>0.93120000000000003</v>
      </c>
      <c r="X98" s="2" t="str">
        <f>'Take Off'!V99</f>
        <v>m2</v>
      </c>
      <c r="Y98" s="9">
        <f>'Take Off'!W99</f>
        <v>1.5</v>
      </c>
      <c r="Z98" s="2">
        <f>'Take Off'!Y99</f>
        <v>0</v>
      </c>
      <c r="AA98" s="34">
        <f>'Take Off'!Z99</f>
        <v>8</v>
      </c>
    </row>
    <row r="99" spans="1:27" x14ac:dyDescent="0.25">
      <c r="A99" s="141">
        <v>98</v>
      </c>
      <c r="B99" s="2" t="str">
        <f>'Take Off'!B100</f>
        <v>PR2306 (SO-777)</v>
      </c>
      <c r="C99" s="2" t="str">
        <f>'Take Off'!C100</f>
        <v>Chapel Street</v>
      </c>
      <c r="D99" s="8" t="str">
        <f>'Take Off'!E100</f>
        <v xml:space="preserve">Angle 25x25 PS13-I-2 25x972 (Girth 50 x 972) </v>
      </c>
      <c r="E99" s="2" t="str">
        <f>'Take Off'!F100</f>
        <v>CSS-P2-PS15</v>
      </c>
      <c r="F99" s="2" t="str">
        <f>'Take Off'!G100</f>
        <v>PS15-I.1-2</v>
      </c>
      <c r="G99" s="2" t="str">
        <f>'Take Off'!H100</f>
        <v>West</v>
      </c>
      <c r="H99" s="2" t="str">
        <f>'Take Off'!I100</f>
        <v>(L7-10)</v>
      </c>
      <c r="I99" s="12">
        <f>'Take Off'!N100</f>
        <v>4</v>
      </c>
      <c r="J99" s="2" t="str">
        <f>'Take Off'!J100</f>
        <v>Grey: 56B0/4850</v>
      </c>
      <c r="K99" s="3" t="str">
        <f>'Take Off'!K100</f>
        <v>Outside</v>
      </c>
      <c r="L99" s="4" t="s">
        <v>155</v>
      </c>
      <c r="M99" s="9">
        <f>'Take Off'!AA100/I99</f>
        <v>0.19683</v>
      </c>
      <c r="N99" s="9">
        <f t="shared" si="1"/>
        <v>0.78732000000000002</v>
      </c>
      <c r="O99" s="9"/>
      <c r="P99" s="13">
        <f>'Take Off'!L100</f>
        <v>25</v>
      </c>
      <c r="Q99" s="13">
        <f>'Take Off'!M100</f>
        <v>978</v>
      </c>
      <c r="R99" s="13">
        <f>'Take Off'!N100</f>
        <v>4</v>
      </c>
      <c r="S99" s="10">
        <f>'Take Off'!P100</f>
        <v>9.7799999999999998E-2</v>
      </c>
      <c r="T99" s="14">
        <f>'Take Off'!Q100</f>
        <v>50</v>
      </c>
      <c r="U99" s="14">
        <f>'Take Off'!R100</f>
        <v>972</v>
      </c>
      <c r="V99" s="14">
        <f>'Take Off'!S100</f>
        <v>4</v>
      </c>
      <c r="W99" s="11">
        <f>'Take Off'!U100</f>
        <v>0.19439999999999999</v>
      </c>
      <c r="X99" s="2" t="str">
        <f>'Take Off'!V100</f>
        <v>m2</v>
      </c>
      <c r="Y99" s="9">
        <f>'Take Off'!W100</f>
        <v>1.5</v>
      </c>
      <c r="Z99" s="2">
        <f>'Take Off'!Y100</f>
        <v>0</v>
      </c>
      <c r="AA99" s="34">
        <f>'Take Off'!Z100</f>
        <v>4</v>
      </c>
    </row>
    <row r="100" spans="1:27" x14ac:dyDescent="0.25">
      <c r="A100" s="141">
        <v>99</v>
      </c>
      <c r="B100" s="2" t="str">
        <f>'Take Off'!B101</f>
        <v>PR2306 (SO-777)</v>
      </c>
      <c r="C100" s="2" t="str">
        <f>'Take Off'!C101</f>
        <v>Chapel Street</v>
      </c>
      <c r="D100" s="8" t="str">
        <f>'Take Off'!E101</f>
        <v xml:space="preserve">Angle 25x25 PS13-I-1 25x2328 (Girth 50 x 2328) </v>
      </c>
      <c r="E100" s="2" t="str">
        <f>'Take Off'!F101</f>
        <v>CSS-P3-PS15</v>
      </c>
      <c r="F100" s="2" t="str">
        <f>'Take Off'!G101</f>
        <v>PS15-I.1-1</v>
      </c>
      <c r="G100" s="2" t="str">
        <f>'Take Off'!H101</f>
        <v>West</v>
      </c>
      <c r="H100" s="2" t="str">
        <f>'Take Off'!I101</f>
        <v>(L11-16)</v>
      </c>
      <c r="I100" s="12">
        <f>'Take Off'!N101</f>
        <v>6</v>
      </c>
      <c r="J100" s="2" t="str">
        <f>'Take Off'!J101</f>
        <v>Grey: 56B0/4850</v>
      </c>
      <c r="K100" s="3" t="str">
        <f>'Take Off'!K101</f>
        <v>Outside</v>
      </c>
      <c r="L100" s="4" t="s">
        <v>155</v>
      </c>
      <c r="M100" s="9">
        <f>'Take Off'!AA101/I100</f>
        <v>0.47142000000000001</v>
      </c>
      <c r="N100" s="9">
        <f t="shared" si="1"/>
        <v>2.8285200000000001</v>
      </c>
      <c r="O100" s="9"/>
      <c r="P100" s="13">
        <f>'Take Off'!L101</f>
        <v>25</v>
      </c>
      <c r="Q100" s="13">
        <f>'Take Off'!M101</f>
        <v>2373</v>
      </c>
      <c r="R100" s="13">
        <f>'Take Off'!N101</f>
        <v>6</v>
      </c>
      <c r="S100" s="10">
        <f>'Take Off'!P101</f>
        <v>0.35594999999999999</v>
      </c>
      <c r="T100" s="14">
        <f>'Take Off'!Q101</f>
        <v>50</v>
      </c>
      <c r="U100" s="14">
        <f>'Take Off'!R101</f>
        <v>2328</v>
      </c>
      <c r="V100" s="14">
        <f>'Take Off'!S101</f>
        <v>6</v>
      </c>
      <c r="W100" s="11">
        <f>'Take Off'!U101</f>
        <v>0.69840000000000002</v>
      </c>
      <c r="X100" s="2" t="str">
        <f>'Take Off'!V101</f>
        <v>m2</v>
      </c>
      <c r="Y100" s="9">
        <f>'Take Off'!W101</f>
        <v>1.5</v>
      </c>
      <c r="Z100" s="2">
        <f>'Take Off'!Y101</f>
        <v>0</v>
      </c>
      <c r="AA100" s="34">
        <f>'Take Off'!Z101</f>
        <v>6</v>
      </c>
    </row>
    <row r="101" spans="1:27" x14ac:dyDescent="0.25">
      <c r="A101" s="141">
        <v>100</v>
      </c>
      <c r="B101" s="2" t="str">
        <f>'Take Off'!B102</f>
        <v>PR2306 (SO-777)</v>
      </c>
      <c r="C101" s="2" t="str">
        <f>'Take Off'!C102</f>
        <v>Chapel Street</v>
      </c>
      <c r="D101" s="8" t="str">
        <f>'Take Off'!E102</f>
        <v xml:space="preserve">Angle 25x25 PS13-I-2 25x972 (Girth 50 x 972) </v>
      </c>
      <c r="E101" s="2" t="str">
        <f>'Take Off'!F102</f>
        <v>CSS-P3-PS15</v>
      </c>
      <c r="F101" s="2" t="str">
        <f>'Take Off'!G102</f>
        <v>PS15-I.1-2</v>
      </c>
      <c r="G101" s="2" t="str">
        <f>'Take Off'!H102</f>
        <v>West</v>
      </c>
      <c r="H101" s="2" t="str">
        <f>'Take Off'!I102</f>
        <v>(L11-16)</v>
      </c>
      <c r="I101" s="12">
        <f>'Take Off'!N102</f>
        <v>3</v>
      </c>
      <c r="J101" s="2" t="str">
        <f>'Take Off'!J102</f>
        <v>Grey: 56B0/4850</v>
      </c>
      <c r="K101" s="3" t="str">
        <f>'Take Off'!K102</f>
        <v>Outside</v>
      </c>
      <c r="L101" s="4" t="s">
        <v>155</v>
      </c>
      <c r="M101" s="9">
        <f>'Take Off'!AA102/I101</f>
        <v>0.19683000000000003</v>
      </c>
      <c r="N101" s="9">
        <f t="shared" si="1"/>
        <v>0.59049000000000007</v>
      </c>
      <c r="O101" s="9"/>
      <c r="P101" s="13">
        <f>'Take Off'!L102</f>
        <v>25</v>
      </c>
      <c r="Q101" s="13">
        <f>'Take Off'!M102</f>
        <v>978</v>
      </c>
      <c r="R101" s="13">
        <f>'Take Off'!N102</f>
        <v>3</v>
      </c>
      <c r="S101" s="10">
        <f>'Take Off'!P102</f>
        <v>7.3349999999999999E-2</v>
      </c>
      <c r="T101" s="14">
        <f>'Take Off'!Q102</f>
        <v>50</v>
      </c>
      <c r="U101" s="14">
        <f>'Take Off'!R102</f>
        <v>972</v>
      </c>
      <c r="V101" s="14">
        <f>'Take Off'!S102</f>
        <v>3</v>
      </c>
      <c r="W101" s="11">
        <f>'Take Off'!U102</f>
        <v>0.14580000000000001</v>
      </c>
      <c r="X101" s="2" t="str">
        <f>'Take Off'!V102</f>
        <v>m2</v>
      </c>
      <c r="Y101" s="9">
        <f>'Take Off'!W102</f>
        <v>1.5</v>
      </c>
      <c r="Z101" s="2">
        <f>'Take Off'!Y102</f>
        <v>0</v>
      </c>
      <c r="AA101" s="34">
        <f>'Take Off'!Z102</f>
        <v>3</v>
      </c>
    </row>
    <row r="102" spans="1:27" x14ac:dyDescent="0.25">
      <c r="A102" s="141">
        <v>101</v>
      </c>
      <c r="B102" s="2" t="str">
        <f>'Take Off'!B103</f>
        <v>PR2306 (SO-777)</v>
      </c>
      <c r="C102" s="2" t="str">
        <f>'Take Off'!C103</f>
        <v>Chapel Street</v>
      </c>
      <c r="D102" s="8" t="str">
        <f>'Take Off'!E103</f>
        <v xml:space="preserve">Angle 30x30 PS15-I.1-2 30x954 (Girth 60 x 954) </v>
      </c>
      <c r="E102" s="2" t="str">
        <f>'Take Off'!F103</f>
        <v>CSS-P1-PS16</v>
      </c>
      <c r="F102" s="2" t="str">
        <f>'Take Off'!G103</f>
        <v>PS15-I.1-2</v>
      </c>
      <c r="G102" s="2" t="str">
        <f>'Take Off'!H103</f>
        <v>West</v>
      </c>
      <c r="H102" s="2" t="str">
        <f>'Take Off'!I103</f>
        <v>(L2-6)</v>
      </c>
      <c r="I102" s="12">
        <f>'Take Off'!N103</f>
        <v>5</v>
      </c>
      <c r="J102" s="2" t="str">
        <f>'Take Off'!J103</f>
        <v>Grey: 56B0/4850</v>
      </c>
      <c r="K102" s="3" t="str">
        <f>'Take Off'!K103</f>
        <v>Outside</v>
      </c>
      <c r="L102" s="4" t="s">
        <v>153</v>
      </c>
      <c r="M102" s="9">
        <f>'Take Off'!AA103/I102</f>
        <v>0.46364400000000006</v>
      </c>
      <c r="N102" s="9">
        <f t="shared" si="1"/>
        <v>2.3182200000000002</v>
      </c>
      <c r="O102" s="9"/>
      <c r="P102" s="13">
        <f>'Take Off'!L103</f>
        <v>30</v>
      </c>
      <c r="Q102" s="13">
        <f>'Take Off'!M103</f>
        <v>954</v>
      </c>
      <c r="R102" s="13">
        <f>'Take Off'!N103</f>
        <v>5</v>
      </c>
      <c r="S102" s="10">
        <f>'Take Off'!P103</f>
        <v>0.1431</v>
      </c>
      <c r="T102" s="14">
        <f>'Take Off'!Q103</f>
        <v>60</v>
      </c>
      <c r="U102" s="14">
        <f>'Take Off'!R103</f>
        <v>954</v>
      </c>
      <c r="V102" s="14">
        <f>'Take Off'!S103</f>
        <v>5</v>
      </c>
      <c r="W102" s="11">
        <f>'Take Off'!U103</f>
        <v>0.28620000000000001</v>
      </c>
      <c r="X102" s="2" t="str">
        <f>'Take Off'!V103</f>
        <v>m2</v>
      </c>
      <c r="Y102" s="9">
        <f>'Take Off'!W103</f>
        <v>3</v>
      </c>
      <c r="Z102" s="2">
        <f>'Take Off'!Y103</f>
        <v>0</v>
      </c>
      <c r="AA102" s="34">
        <f>'Take Off'!Z103</f>
        <v>5</v>
      </c>
    </row>
    <row r="103" spans="1:27" x14ac:dyDescent="0.25">
      <c r="A103" s="141">
        <v>102</v>
      </c>
      <c r="B103" s="2" t="str">
        <f>'Take Off'!B104</f>
        <v>PR2306 (SO-777)</v>
      </c>
      <c r="C103" s="2" t="str">
        <f>'Take Off'!C104</f>
        <v>Chapel Street</v>
      </c>
      <c r="D103" s="8" t="str">
        <f>'Take Off'!E104</f>
        <v xml:space="preserve">Angle 30x30 PS15-I.1-2 30x954 (Girth 60 x 954) </v>
      </c>
      <c r="E103" s="2" t="str">
        <f>'Take Off'!F104</f>
        <v>CSS-P2-PS16</v>
      </c>
      <c r="F103" s="2" t="str">
        <f>'Take Off'!G104</f>
        <v>PS15-I.1-2</v>
      </c>
      <c r="G103" s="2" t="str">
        <f>'Take Off'!H104</f>
        <v>West</v>
      </c>
      <c r="H103" s="2" t="str">
        <f>'Take Off'!I104</f>
        <v>(L7-10)</v>
      </c>
      <c r="I103" s="12">
        <f>'Take Off'!N104</f>
        <v>4</v>
      </c>
      <c r="J103" s="2" t="str">
        <f>'Take Off'!J104</f>
        <v>Grey: 56B0/4850</v>
      </c>
      <c r="K103" s="3" t="str">
        <f>'Take Off'!K104</f>
        <v>Outside</v>
      </c>
      <c r="L103" s="4" t="s">
        <v>153</v>
      </c>
      <c r="M103" s="9">
        <f>'Take Off'!AA104/I103</f>
        <v>0.46364400000000006</v>
      </c>
      <c r="N103" s="9">
        <f t="shared" si="1"/>
        <v>1.8545760000000002</v>
      </c>
      <c r="O103" s="9"/>
      <c r="P103" s="13">
        <f>'Take Off'!L104</f>
        <v>30</v>
      </c>
      <c r="Q103" s="13">
        <f>'Take Off'!M104</f>
        <v>954</v>
      </c>
      <c r="R103" s="13">
        <f>'Take Off'!N104</f>
        <v>4</v>
      </c>
      <c r="S103" s="10">
        <f>'Take Off'!P104</f>
        <v>0.11448</v>
      </c>
      <c r="T103" s="14">
        <f>'Take Off'!Q104</f>
        <v>60</v>
      </c>
      <c r="U103" s="14">
        <f>'Take Off'!R104</f>
        <v>954</v>
      </c>
      <c r="V103" s="14">
        <f>'Take Off'!S104</f>
        <v>4</v>
      </c>
      <c r="W103" s="11">
        <f>'Take Off'!U104</f>
        <v>0.22896</v>
      </c>
      <c r="X103" s="2" t="str">
        <f>'Take Off'!V104</f>
        <v>m2</v>
      </c>
      <c r="Y103" s="9">
        <f>'Take Off'!W104</f>
        <v>3</v>
      </c>
      <c r="Z103" s="2">
        <f>'Take Off'!Y104</f>
        <v>0</v>
      </c>
      <c r="AA103" s="34">
        <f>'Take Off'!Z104</f>
        <v>4</v>
      </c>
    </row>
    <row r="104" spans="1:27" x14ac:dyDescent="0.25">
      <c r="A104" s="141">
        <v>103</v>
      </c>
      <c r="B104" s="2" t="str">
        <f>'Take Off'!B105</f>
        <v>PR2306 (SO-777)</v>
      </c>
      <c r="C104" s="2" t="str">
        <f>'Take Off'!C105</f>
        <v>Chapel Street</v>
      </c>
      <c r="D104" s="8" t="str">
        <f>'Take Off'!E105</f>
        <v xml:space="preserve">Angle 30x30 PS15-I.1-2 30x954 (Girth 60 x 954) </v>
      </c>
      <c r="E104" s="2" t="str">
        <f>'Take Off'!F105</f>
        <v>CSS-P3-PS16</v>
      </c>
      <c r="F104" s="2" t="str">
        <f>'Take Off'!G105</f>
        <v>PS15-I.1-2</v>
      </c>
      <c r="G104" s="2" t="str">
        <f>'Take Off'!H105</f>
        <v>West</v>
      </c>
      <c r="H104" s="2" t="str">
        <f>'Take Off'!I105</f>
        <v>(L11-16)</v>
      </c>
      <c r="I104" s="12">
        <f>'Take Off'!N105</f>
        <v>3</v>
      </c>
      <c r="J104" s="2" t="str">
        <f>'Take Off'!J105</f>
        <v>Grey: 56B0/4850</v>
      </c>
      <c r="K104" s="3" t="str">
        <f>'Take Off'!K105</f>
        <v>Outside</v>
      </c>
      <c r="L104" s="4" t="s">
        <v>153</v>
      </c>
      <c r="M104" s="9">
        <f>'Take Off'!AA105/I104</f>
        <v>0.46364400000000011</v>
      </c>
      <c r="N104" s="9">
        <f t="shared" si="1"/>
        <v>1.3909320000000003</v>
      </c>
      <c r="O104" s="9"/>
      <c r="P104" s="13">
        <f>'Take Off'!L105</f>
        <v>30</v>
      </c>
      <c r="Q104" s="13">
        <f>'Take Off'!M105</f>
        <v>954</v>
      </c>
      <c r="R104" s="13">
        <f>'Take Off'!N105</f>
        <v>3</v>
      </c>
      <c r="S104" s="10">
        <f ca="1">'Take Off'!P105</f>
        <v>85860.000001038701</v>
      </c>
      <c r="T104" s="14">
        <f>'Take Off'!Q105</f>
        <v>60</v>
      </c>
      <c r="U104" s="14">
        <f>'Take Off'!R105</f>
        <v>954</v>
      </c>
      <c r="V104" s="14">
        <f>'Take Off'!S105</f>
        <v>3</v>
      </c>
      <c r="W104" s="11">
        <f>'Take Off'!U105</f>
        <v>0.17172000000000001</v>
      </c>
      <c r="X104" s="2" t="str">
        <f>'Take Off'!V105</f>
        <v>m2</v>
      </c>
      <c r="Y104" s="9">
        <f>'Take Off'!W105</f>
        <v>3</v>
      </c>
      <c r="Z104" s="2">
        <f>'Take Off'!Y105</f>
        <v>0</v>
      </c>
      <c r="AA104" s="34">
        <f>'Take Off'!Z105</f>
        <v>3</v>
      </c>
    </row>
    <row r="105" spans="1:27" x14ac:dyDescent="0.25">
      <c r="I105" s="82">
        <f>SUM(I2:I104)</f>
        <v>938</v>
      </c>
      <c r="R105" s="82">
        <f>SUM(R2:R104)</f>
        <v>938</v>
      </c>
      <c r="S105" s="33">
        <f ca="1">SUM(S2:S104)</f>
        <v>86275.555522038703</v>
      </c>
      <c r="V105" s="82">
        <f>SUM(V2:V104)</f>
        <v>938</v>
      </c>
      <c r="W105" s="6">
        <f>SUM(W2:W104)</f>
        <v>658.32835000000023</v>
      </c>
      <c r="AA105"/>
    </row>
    <row r="106" spans="1:27" x14ac:dyDescent="0.25">
      <c r="AA106"/>
    </row>
    <row r="107" spans="1:27" x14ac:dyDescent="0.25">
      <c r="AA107"/>
    </row>
    <row r="108" spans="1:27" x14ac:dyDescent="0.25">
      <c r="AA108"/>
    </row>
    <row r="109" spans="1:27" x14ac:dyDescent="0.25">
      <c r="AA109"/>
    </row>
    <row r="110" spans="1:27" x14ac:dyDescent="0.25">
      <c r="AA110"/>
    </row>
    <row r="111" spans="1:27" x14ac:dyDescent="0.25">
      <c r="AA111"/>
    </row>
    <row r="112" spans="1:27" x14ac:dyDescent="0.25">
      <c r="AA112"/>
    </row>
    <row r="113" spans="27:27" x14ac:dyDescent="0.25">
      <c r="AA113"/>
    </row>
    <row r="114" spans="27:27" x14ac:dyDescent="0.25">
      <c r="AA114"/>
    </row>
    <row r="115" spans="27:27" x14ac:dyDescent="0.25">
      <c r="AA115"/>
    </row>
    <row r="116" spans="27:27" x14ac:dyDescent="0.25">
      <c r="AA116"/>
    </row>
    <row r="117" spans="27:27" x14ac:dyDescent="0.25">
      <c r="AA117"/>
    </row>
    <row r="118" spans="27:27" x14ac:dyDescent="0.25">
      <c r="AA118"/>
    </row>
    <row r="119" spans="27:27" x14ac:dyDescent="0.25">
      <c r="AA119"/>
    </row>
    <row r="120" spans="27:27" x14ac:dyDescent="0.25">
      <c r="AA120"/>
    </row>
    <row r="121" spans="27:27" x14ac:dyDescent="0.25">
      <c r="AA121"/>
    </row>
    <row r="122" spans="27:27" x14ac:dyDescent="0.25">
      <c r="AA122"/>
    </row>
    <row r="123" spans="27:27" x14ac:dyDescent="0.25">
      <c r="AA123"/>
    </row>
    <row r="124" spans="27:27" x14ac:dyDescent="0.25">
      <c r="AA124"/>
    </row>
    <row r="125" spans="27:27" x14ac:dyDescent="0.25">
      <c r="AA125"/>
    </row>
    <row r="126" spans="27:27" x14ac:dyDescent="0.25">
      <c r="AA126"/>
    </row>
    <row r="127" spans="27:27" x14ac:dyDescent="0.25">
      <c r="AA127"/>
    </row>
    <row r="128" spans="27:27" x14ac:dyDescent="0.25">
      <c r="AA128"/>
    </row>
    <row r="129" spans="27:27" x14ac:dyDescent="0.25">
      <c r="AA129"/>
    </row>
    <row r="130" spans="27:27" x14ac:dyDescent="0.25">
      <c r="AA130"/>
    </row>
    <row r="131" spans="27:27" x14ac:dyDescent="0.25">
      <c r="AA131"/>
    </row>
    <row r="132" spans="27:27" x14ac:dyDescent="0.25">
      <c r="AA132"/>
    </row>
    <row r="133" spans="27:27" x14ac:dyDescent="0.25">
      <c r="AA133"/>
    </row>
    <row r="134" spans="27:27" x14ac:dyDescent="0.25">
      <c r="AA134"/>
    </row>
    <row r="135" spans="27:27" x14ac:dyDescent="0.25">
      <c r="AA135"/>
    </row>
    <row r="136" spans="27:27" x14ac:dyDescent="0.25">
      <c r="AA136"/>
    </row>
    <row r="137" spans="27:27" x14ac:dyDescent="0.25">
      <c r="AA137"/>
    </row>
    <row r="138" spans="27:27" x14ac:dyDescent="0.25">
      <c r="AA138"/>
    </row>
    <row r="139" spans="27:27" x14ac:dyDescent="0.25">
      <c r="AA139"/>
    </row>
    <row r="140" spans="27:27" x14ac:dyDescent="0.25">
      <c r="AA140"/>
    </row>
    <row r="141" spans="27:27" x14ac:dyDescent="0.25">
      <c r="AA141"/>
    </row>
    <row r="142" spans="27:27" x14ac:dyDescent="0.25">
      <c r="AA142"/>
    </row>
    <row r="143" spans="27:27" x14ac:dyDescent="0.25">
      <c r="AA143"/>
    </row>
    <row r="144" spans="27:27" x14ac:dyDescent="0.25">
      <c r="AA144"/>
    </row>
    <row r="145" spans="27:27" x14ac:dyDescent="0.25">
      <c r="AA145"/>
    </row>
    <row r="146" spans="27:27" x14ac:dyDescent="0.25">
      <c r="AA146"/>
    </row>
    <row r="147" spans="27:27" x14ac:dyDescent="0.25">
      <c r="AA147"/>
    </row>
    <row r="148" spans="27:27" x14ac:dyDescent="0.25">
      <c r="AA148"/>
    </row>
    <row r="149" spans="27:27" x14ac:dyDescent="0.25">
      <c r="AA149"/>
    </row>
    <row r="150" spans="27:27" x14ac:dyDescent="0.25">
      <c r="AA150"/>
    </row>
    <row r="151" spans="27:27" x14ac:dyDescent="0.25">
      <c r="AA151"/>
    </row>
    <row r="152" spans="27:27" x14ac:dyDescent="0.25">
      <c r="AA152"/>
    </row>
    <row r="153" spans="27:27" x14ac:dyDescent="0.25">
      <c r="AA153"/>
    </row>
    <row r="154" spans="27:27" x14ac:dyDescent="0.25">
      <c r="AA154"/>
    </row>
    <row r="155" spans="27:27" x14ac:dyDescent="0.25">
      <c r="AA155"/>
    </row>
    <row r="156" spans="27:27" x14ac:dyDescent="0.25">
      <c r="AA156"/>
    </row>
    <row r="157" spans="27:27" x14ac:dyDescent="0.25">
      <c r="AA157"/>
    </row>
    <row r="158" spans="27:27" x14ac:dyDescent="0.25">
      <c r="AA158"/>
    </row>
    <row r="159" spans="27:27" x14ac:dyDescent="0.25">
      <c r="AA159"/>
    </row>
    <row r="160" spans="27:27" x14ac:dyDescent="0.25">
      <c r="AA160"/>
    </row>
    <row r="161" spans="27:27" x14ac:dyDescent="0.25">
      <c r="AA161"/>
    </row>
    <row r="162" spans="27:27" x14ac:dyDescent="0.25">
      <c r="AA162"/>
    </row>
    <row r="163" spans="27:27" x14ac:dyDescent="0.25">
      <c r="AA163"/>
    </row>
    <row r="164" spans="27:27" x14ac:dyDescent="0.25">
      <c r="AA164"/>
    </row>
    <row r="165" spans="27:27" x14ac:dyDescent="0.25">
      <c r="AA165"/>
    </row>
    <row r="166" spans="27:27" x14ac:dyDescent="0.25">
      <c r="AA166"/>
    </row>
    <row r="167" spans="27:27" x14ac:dyDescent="0.25">
      <c r="AA167"/>
    </row>
    <row r="168" spans="27:27" x14ac:dyDescent="0.25">
      <c r="AA168"/>
    </row>
    <row r="169" spans="27:27" x14ac:dyDescent="0.25">
      <c r="AA169"/>
    </row>
    <row r="170" spans="27:27" x14ac:dyDescent="0.25">
      <c r="AA170"/>
    </row>
    <row r="171" spans="27:27" x14ac:dyDescent="0.25">
      <c r="AA171"/>
    </row>
    <row r="172" spans="27:27" x14ac:dyDescent="0.25">
      <c r="AA172"/>
    </row>
    <row r="173" spans="27:27" x14ac:dyDescent="0.25">
      <c r="AA173"/>
    </row>
    <row r="174" spans="27:27" x14ac:dyDescent="0.25">
      <c r="AA174"/>
    </row>
    <row r="175" spans="27:27" x14ac:dyDescent="0.25">
      <c r="AA175"/>
    </row>
    <row r="176" spans="27:27" x14ac:dyDescent="0.25">
      <c r="AA176"/>
    </row>
    <row r="177" spans="27:27" x14ac:dyDescent="0.25">
      <c r="AA177"/>
    </row>
    <row r="178" spans="27:27" x14ac:dyDescent="0.25">
      <c r="AA178"/>
    </row>
    <row r="179" spans="27:27" x14ac:dyDescent="0.25">
      <c r="AA179"/>
    </row>
    <row r="180" spans="27:27" x14ac:dyDescent="0.25">
      <c r="AA180"/>
    </row>
    <row r="181" spans="27:27" x14ac:dyDescent="0.25">
      <c r="AA181"/>
    </row>
    <row r="182" spans="27:27" x14ac:dyDescent="0.25">
      <c r="AA182"/>
    </row>
    <row r="183" spans="27:27" x14ac:dyDescent="0.25">
      <c r="AA183"/>
    </row>
    <row r="184" spans="27:27" x14ac:dyDescent="0.25">
      <c r="AA184"/>
    </row>
    <row r="185" spans="27:27" x14ac:dyDescent="0.25">
      <c r="AA185"/>
    </row>
    <row r="186" spans="27:27" x14ac:dyDescent="0.25">
      <c r="AA186"/>
    </row>
    <row r="187" spans="27:27" x14ac:dyDescent="0.25">
      <c r="AA187"/>
    </row>
    <row r="188" spans="27:27" x14ac:dyDescent="0.25">
      <c r="AA188"/>
    </row>
    <row r="189" spans="27:27" x14ac:dyDescent="0.25">
      <c r="AA189"/>
    </row>
    <row r="190" spans="27:27" x14ac:dyDescent="0.25">
      <c r="AA190"/>
    </row>
    <row r="191" spans="27:27" x14ac:dyDescent="0.25">
      <c r="AA191"/>
    </row>
    <row r="192" spans="27:27" x14ac:dyDescent="0.25">
      <c r="AA192"/>
    </row>
    <row r="193" spans="27:27" x14ac:dyDescent="0.25">
      <c r="AA193"/>
    </row>
    <row r="194" spans="27:27" x14ac:dyDescent="0.25">
      <c r="AA194"/>
    </row>
    <row r="195" spans="27:27" x14ac:dyDescent="0.25">
      <c r="AA195"/>
    </row>
    <row r="196" spans="27:27" x14ac:dyDescent="0.25">
      <c r="AA196"/>
    </row>
    <row r="197" spans="27:27" x14ac:dyDescent="0.25">
      <c r="AA197"/>
    </row>
    <row r="198" spans="27:27" x14ac:dyDescent="0.25">
      <c r="AA198"/>
    </row>
    <row r="199" spans="27:27" x14ac:dyDescent="0.25">
      <c r="AA199"/>
    </row>
    <row r="200" spans="27:27" x14ac:dyDescent="0.25">
      <c r="AA200"/>
    </row>
    <row r="201" spans="27:27" x14ac:dyDescent="0.25">
      <c r="AA201"/>
    </row>
    <row r="202" spans="27:27" x14ac:dyDescent="0.25">
      <c r="AA202"/>
    </row>
    <row r="203" spans="27:27" x14ac:dyDescent="0.25">
      <c r="AA203"/>
    </row>
    <row r="204" spans="27:27" x14ac:dyDescent="0.25">
      <c r="AA204"/>
    </row>
    <row r="205" spans="27:27" x14ac:dyDescent="0.25">
      <c r="AA205"/>
    </row>
    <row r="206" spans="27:27" x14ac:dyDescent="0.25">
      <c r="AA206"/>
    </row>
    <row r="207" spans="27:27" x14ac:dyDescent="0.25">
      <c r="AA207"/>
    </row>
    <row r="208" spans="27:27" x14ac:dyDescent="0.25">
      <c r="AA208"/>
    </row>
    <row r="209" spans="27:27" x14ac:dyDescent="0.25">
      <c r="AA209"/>
    </row>
    <row r="210" spans="27:27" x14ac:dyDescent="0.25">
      <c r="AA210"/>
    </row>
    <row r="211" spans="27:27" x14ac:dyDescent="0.25">
      <c r="AA211"/>
    </row>
    <row r="212" spans="27:27" x14ac:dyDescent="0.25">
      <c r="AA212"/>
    </row>
    <row r="213" spans="27:27" x14ac:dyDescent="0.25">
      <c r="AA213"/>
    </row>
    <row r="214" spans="27:27" x14ac:dyDescent="0.25">
      <c r="AA214"/>
    </row>
    <row r="215" spans="27:27" x14ac:dyDescent="0.25">
      <c r="AA215"/>
    </row>
    <row r="216" spans="27:27" x14ac:dyDescent="0.25">
      <c r="AA216"/>
    </row>
    <row r="217" spans="27:27" x14ac:dyDescent="0.25">
      <c r="AA217"/>
    </row>
    <row r="218" spans="27:27" x14ac:dyDescent="0.25">
      <c r="AA218"/>
    </row>
    <row r="219" spans="27:27" x14ac:dyDescent="0.25">
      <c r="AA219"/>
    </row>
    <row r="220" spans="27:27" x14ac:dyDescent="0.25">
      <c r="AA220"/>
    </row>
    <row r="221" spans="27:27" x14ac:dyDescent="0.25">
      <c r="AA221"/>
    </row>
    <row r="222" spans="27:27" x14ac:dyDescent="0.25">
      <c r="AA222"/>
    </row>
    <row r="223" spans="27:27" x14ac:dyDescent="0.25">
      <c r="AA223"/>
    </row>
    <row r="224" spans="27:27" x14ac:dyDescent="0.25">
      <c r="AA224"/>
    </row>
    <row r="225" spans="27:27" x14ac:dyDescent="0.25">
      <c r="AA225"/>
    </row>
    <row r="226" spans="27:27" x14ac:dyDescent="0.25">
      <c r="AA226"/>
    </row>
    <row r="227" spans="27:27" x14ac:dyDescent="0.25">
      <c r="AA227"/>
    </row>
    <row r="228" spans="27:27" x14ac:dyDescent="0.25">
      <c r="AA228"/>
    </row>
    <row r="229" spans="27:27" x14ac:dyDescent="0.25">
      <c r="AA229"/>
    </row>
    <row r="230" spans="27:27" x14ac:dyDescent="0.25">
      <c r="AA230"/>
    </row>
    <row r="231" spans="27:27" x14ac:dyDescent="0.25">
      <c r="AA231"/>
    </row>
    <row r="232" spans="27:27" x14ac:dyDescent="0.25">
      <c r="AA232"/>
    </row>
    <row r="233" spans="27:27" x14ac:dyDescent="0.25">
      <c r="AA233"/>
    </row>
    <row r="234" spans="27:27" x14ac:dyDescent="0.25">
      <c r="AA234"/>
    </row>
    <row r="235" spans="27:27" x14ac:dyDescent="0.25">
      <c r="AA235"/>
    </row>
    <row r="236" spans="27:27" x14ac:dyDescent="0.25">
      <c r="AA236"/>
    </row>
    <row r="237" spans="27:27" x14ac:dyDescent="0.25">
      <c r="AA237"/>
    </row>
    <row r="238" spans="27:27" x14ac:dyDescent="0.25">
      <c r="AA238"/>
    </row>
    <row r="239" spans="27:27" x14ac:dyDescent="0.25">
      <c r="AA239"/>
    </row>
    <row r="240" spans="27:27" x14ac:dyDescent="0.25">
      <c r="AA240"/>
    </row>
    <row r="241" spans="27:27" x14ac:dyDescent="0.25">
      <c r="AA241"/>
    </row>
    <row r="242" spans="27:27" x14ac:dyDescent="0.25">
      <c r="AA242"/>
    </row>
    <row r="243" spans="27:27" x14ac:dyDescent="0.25">
      <c r="AA243"/>
    </row>
    <row r="244" spans="27:27" x14ac:dyDescent="0.25">
      <c r="AA244"/>
    </row>
    <row r="245" spans="27:27" x14ac:dyDescent="0.25">
      <c r="AA245"/>
    </row>
    <row r="246" spans="27:27" x14ac:dyDescent="0.25">
      <c r="AA246"/>
    </row>
    <row r="247" spans="27:27" x14ac:dyDescent="0.25">
      <c r="AA247"/>
    </row>
    <row r="248" spans="27:27" x14ac:dyDescent="0.25">
      <c r="AA248"/>
    </row>
    <row r="249" spans="27:27" x14ac:dyDescent="0.25">
      <c r="AA249"/>
    </row>
    <row r="250" spans="27:27" x14ac:dyDescent="0.25">
      <c r="AA250"/>
    </row>
    <row r="251" spans="27:27" x14ac:dyDescent="0.25">
      <c r="AA251"/>
    </row>
    <row r="252" spans="27:27" x14ac:dyDescent="0.25">
      <c r="AA252"/>
    </row>
    <row r="253" spans="27:27" x14ac:dyDescent="0.25">
      <c r="AA253"/>
    </row>
    <row r="254" spans="27:27" x14ac:dyDescent="0.25">
      <c r="AA254"/>
    </row>
    <row r="255" spans="27:27" x14ac:dyDescent="0.25">
      <c r="AA255"/>
    </row>
    <row r="256" spans="27:27" x14ac:dyDescent="0.25">
      <c r="AA256"/>
    </row>
    <row r="257" spans="27:27" x14ac:dyDescent="0.25">
      <c r="AA257"/>
    </row>
    <row r="258" spans="27:27" x14ac:dyDescent="0.25">
      <c r="AA258"/>
    </row>
    <row r="259" spans="27:27" x14ac:dyDescent="0.25">
      <c r="AA259"/>
    </row>
    <row r="260" spans="27:27" x14ac:dyDescent="0.25">
      <c r="AA260"/>
    </row>
    <row r="261" spans="27:27" x14ac:dyDescent="0.25">
      <c r="AA261"/>
    </row>
    <row r="262" spans="27:27" x14ac:dyDescent="0.25">
      <c r="AA262"/>
    </row>
    <row r="263" spans="27:27" x14ac:dyDescent="0.25">
      <c r="AA263"/>
    </row>
    <row r="264" spans="27:27" x14ac:dyDescent="0.25">
      <c r="AA264"/>
    </row>
    <row r="265" spans="27:27" x14ac:dyDescent="0.25">
      <c r="AA265"/>
    </row>
    <row r="266" spans="27:27" x14ac:dyDescent="0.25">
      <c r="AA266"/>
    </row>
    <row r="267" spans="27:27" x14ac:dyDescent="0.25">
      <c r="AA267"/>
    </row>
    <row r="268" spans="27:27" x14ac:dyDescent="0.25">
      <c r="AA268"/>
    </row>
    <row r="269" spans="27:27" x14ac:dyDescent="0.25">
      <c r="AA269"/>
    </row>
    <row r="270" spans="27:27" x14ac:dyDescent="0.25">
      <c r="AA270"/>
    </row>
    <row r="271" spans="27:27" x14ac:dyDescent="0.25">
      <c r="AA271"/>
    </row>
    <row r="272" spans="27:27" x14ac:dyDescent="0.25">
      <c r="AA272"/>
    </row>
    <row r="273" spans="27:27" x14ac:dyDescent="0.25">
      <c r="AA273"/>
    </row>
    <row r="274" spans="27:27" x14ac:dyDescent="0.25">
      <c r="AA274"/>
    </row>
    <row r="275" spans="27:27" x14ac:dyDescent="0.25">
      <c r="AA275"/>
    </row>
    <row r="276" spans="27:27" x14ac:dyDescent="0.25">
      <c r="AA276"/>
    </row>
    <row r="277" spans="27:27" x14ac:dyDescent="0.25">
      <c r="AA277"/>
    </row>
    <row r="278" spans="27:27" x14ac:dyDescent="0.25">
      <c r="AA278"/>
    </row>
    <row r="279" spans="27:27" x14ac:dyDescent="0.25">
      <c r="AA279"/>
    </row>
    <row r="280" spans="27:27" x14ac:dyDescent="0.25">
      <c r="AA280"/>
    </row>
    <row r="281" spans="27:27" x14ac:dyDescent="0.25">
      <c r="AA281"/>
    </row>
    <row r="282" spans="27:27" x14ac:dyDescent="0.25">
      <c r="AA282"/>
    </row>
    <row r="283" spans="27:27" x14ac:dyDescent="0.25">
      <c r="AA283"/>
    </row>
    <row r="284" spans="27:27" x14ac:dyDescent="0.25">
      <c r="AA284"/>
    </row>
    <row r="285" spans="27:27" x14ac:dyDescent="0.25">
      <c r="AA285"/>
    </row>
    <row r="286" spans="27:27" x14ac:dyDescent="0.25">
      <c r="AA286"/>
    </row>
    <row r="287" spans="27:27" x14ac:dyDescent="0.25">
      <c r="AA287"/>
    </row>
    <row r="288" spans="27:27" x14ac:dyDescent="0.25">
      <c r="AA288"/>
    </row>
    <row r="289" spans="27:27" x14ac:dyDescent="0.25">
      <c r="AA289"/>
    </row>
    <row r="290" spans="27:27" x14ac:dyDescent="0.25">
      <c r="AA290"/>
    </row>
    <row r="291" spans="27:27" x14ac:dyDescent="0.25">
      <c r="AA291"/>
    </row>
    <row r="292" spans="27:27" x14ac:dyDescent="0.25">
      <c r="AA292"/>
    </row>
    <row r="293" spans="27:27" x14ac:dyDescent="0.25">
      <c r="AA293"/>
    </row>
    <row r="294" spans="27:27" x14ac:dyDescent="0.25">
      <c r="AA294"/>
    </row>
    <row r="295" spans="27:27" x14ac:dyDescent="0.25">
      <c r="AA295"/>
    </row>
    <row r="296" spans="27:27" x14ac:dyDescent="0.25">
      <c r="AA296"/>
    </row>
    <row r="297" spans="27:27" x14ac:dyDescent="0.25">
      <c r="AA297"/>
    </row>
    <row r="298" spans="27:27" x14ac:dyDescent="0.25">
      <c r="AA298"/>
    </row>
    <row r="299" spans="27:27" x14ac:dyDescent="0.25">
      <c r="AA299"/>
    </row>
    <row r="300" spans="27:27" x14ac:dyDescent="0.25">
      <c r="AA300"/>
    </row>
    <row r="301" spans="27:27" x14ac:dyDescent="0.25">
      <c r="AA301"/>
    </row>
    <row r="302" spans="27:27" x14ac:dyDescent="0.25">
      <c r="AA302"/>
    </row>
    <row r="303" spans="27:27" x14ac:dyDescent="0.25">
      <c r="AA303"/>
    </row>
    <row r="304" spans="27:27" x14ac:dyDescent="0.25">
      <c r="AA304"/>
    </row>
    <row r="305" spans="27:27" x14ac:dyDescent="0.25">
      <c r="AA305"/>
    </row>
    <row r="306" spans="27:27" x14ac:dyDescent="0.25">
      <c r="AA306"/>
    </row>
    <row r="307" spans="27:27" x14ac:dyDescent="0.25">
      <c r="AA307"/>
    </row>
    <row r="308" spans="27:27" x14ac:dyDescent="0.25">
      <c r="AA308"/>
    </row>
    <row r="309" spans="27:27" x14ac:dyDescent="0.25">
      <c r="AA309"/>
    </row>
    <row r="310" spans="27:27" x14ac:dyDescent="0.25">
      <c r="AA310"/>
    </row>
    <row r="311" spans="27:27" x14ac:dyDescent="0.25">
      <c r="AA311"/>
    </row>
    <row r="312" spans="27:27" x14ac:dyDescent="0.25">
      <c r="AA312"/>
    </row>
    <row r="313" spans="27:27" x14ac:dyDescent="0.25">
      <c r="AA313"/>
    </row>
    <row r="314" spans="27:27" x14ac:dyDescent="0.25">
      <c r="AA314"/>
    </row>
    <row r="315" spans="27:27" x14ac:dyDescent="0.25">
      <c r="AA315"/>
    </row>
    <row r="316" spans="27:27" x14ac:dyDescent="0.25">
      <c r="AA316"/>
    </row>
    <row r="317" spans="27:27" x14ac:dyDescent="0.25">
      <c r="AA317"/>
    </row>
    <row r="318" spans="27:27" x14ac:dyDescent="0.25">
      <c r="AA318"/>
    </row>
    <row r="319" spans="27:27" x14ac:dyDescent="0.25">
      <c r="AA319"/>
    </row>
    <row r="320" spans="27:27" x14ac:dyDescent="0.25">
      <c r="AA320"/>
    </row>
    <row r="321" spans="27:27" x14ac:dyDescent="0.25">
      <c r="AA321"/>
    </row>
    <row r="322" spans="27:27" x14ac:dyDescent="0.25">
      <c r="AA322"/>
    </row>
    <row r="323" spans="27:27" x14ac:dyDescent="0.25">
      <c r="AA323"/>
    </row>
    <row r="324" spans="27:27" x14ac:dyDescent="0.25">
      <c r="AA324"/>
    </row>
    <row r="325" spans="27:27" x14ac:dyDescent="0.25">
      <c r="AA325"/>
    </row>
    <row r="326" spans="27:27" x14ac:dyDescent="0.25">
      <c r="AA326"/>
    </row>
    <row r="327" spans="27:27" x14ac:dyDescent="0.25">
      <c r="AA327"/>
    </row>
    <row r="328" spans="27:27" x14ac:dyDescent="0.25">
      <c r="AA328"/>
    </row>
    <row r="329" spans="27:27" x14ac:dyDescent="0.25">
      <c r="AA329"/>
    </row>
    <row r="330" spans="27:27" x14ac:dyDescent="0.25">
      <c r="AA330"/>
    </row>
    <row r="331" spans="27:27" x14ac:dyDescent="0.25">
      <c r="AA331"/>
    </row>
    <row r="332" spans="27:27" x14ac:dyDescent="0.25">
      <c r="AA332"/>
    </row>
    <row r="333" spans="27:27" x14ac:dyDescent="0.25">
      <c r="AA333"/>
    </row>
    <row r="334" spans="27:27" x14ac:dyDescent="0.25">
      <c r="AA334"/>
    </row>
    <row r="335" spans="27:27" x14ac:dyDescent="0.25">
      <c r="AA335"/>
    </row>
    <row r="336" spans="27:27" x14ac:dyDescent="0.25">
      <c r="AA336"/>
    </row>
    <row r="337" spans="27:27" x14ac:dyDescent="0.25">
      <c r="AA337"/>
    </row>
    <row r="338" spans="27:27" x14ac:dyDescent="0.25">
      <c r="AA338"/>
    </row>
    <row r="339" spans="27:27" x14ac:dyDescent="0.25">
      <c r="AA339"/>
    </row>
    <row r="340" spans="27:27" x14ac:dyDescent="0.25">
      <c r="AA340"/>
    </row>
    <row r="341" spans="27:27" x14ac:dyDescent="0.25">
      <c r="AA341"/>
    </row>
    <row r="342" spans="27:27" x14ac:dyDescent="0.25">
      <c r="AA342"/>
    </row>
    <row r="343" spans="27:27" x14ac:dyDescent="0.25">
      <c r="AA343"/>
    </row>
    <row r="344" spans="27:27" x14ac:dyDescent="0.25">
      <c r="AA344"/>
    </row>
    <row r="345" spans="27:27" x14ac:dyDescent="0.25">
      <c r="AA345"/>
    </row>
    <row r="346" spans="27:27" x14ac:dyDescent="0.25">
      <c r="AA346"/>
    </row>
    <row r="347" spans="27:27" x14ac:dyDescent="0.25">
      <c r="AA347"/>
    </row>
    <row r="348" spans="27:27" x14ac:dyDescent="0.25">
      <c r="AA348"/>
    </row>
    <row r="349" spans="27:27" x14ac:dyDescent="0.25">
      <c r="AA349"/>
    </row>
    <row r="350" spans="27:27" x14ac:dyDescent="0.25">
      <c r="AA350"/>
    </row>
    <row r="351" spans="27:27" x14ac:dyDescent="0.25">
      <c r="AA351"/>
    </row>
    <row r="352" spans="27:27" x14ac:dyDescent="0.25">
      <c r="AA352"/>
    </row>
    <row r="353" spans="27:27" x14ac:dyDescent="0.25">
      <c r="AA353"/>
    </row>
    <row r="354" spans="27:27" x14ac:dyDescent="0.25">
      <c r="AA354"/>
    </row>
    <row r="355" spans="27:27" x14ac:dyDescent="0.25">
      <c r="AA355"/>
    </row>
    <row r="356" spans="27:27" x14ac:dyDescent="0.25">
      <c r="AA356"/>
    </row>
    <row r="357" spans="27:27" x14ac:dyDescent="0.25">
      <c r="AA357"/>
    </row>
    <row r="358" spans="27:27" x14ac:dyDescent="0.25">
      <c r="AA358"/>
    </row>
    <row r="359" spans="27:27" x14ac:dyDescent="0.25">
      <c r="AA359"/>
    </row>
    <row r="360" spans="27:27" x14ac:dyDescent="0.25">
      <c r="AA360"/>
    </row>
    <row r="361" spans="27:27" x14ac:dyDescent="0.25">
      <c r="AA361"/>
    </row>
    <row r="362" spans="27:27" x14ac:dyDescent="0.25">
      <c r="AA362"/>
    </row>
    <row r="363" spans="27:27" x14ac:dyDescent="0.25">
      <c r="AA363"/>
    </row>
    <row r="364" spans="27:27" x14ac:dyDescent="0.25">
      <c r="AA364"/>
    </row>
    <row r="365" spans="27:27" x14ac:dyDescent="0.25">
      <c r="AA365"/>
    </row>
    <row r="366" spans="27:27" x14ac:dyDescent="0.25">
      <c r="AA366"/>
    </row>
    <row r="367" spans="27:27" x14ac:dyDescent="0.25">
      <c r="AA367"/>
    </row>
    <row r="368" spans="27:27" x14ac:dyDescent="0.25">
      <c r="AA368"/>
    </row>
    <row r="369" spans="27:27" x14ac:dyDescent="0.25">
      <c r="AA369"/>
    </row>
    <row r="370" spans="27:27" x14ac:dyDescent="0.25">
      <c r="AA370"/>
    </row>
    <row r="371" spans="27:27" x14ac:dyDescent="0.25">
      <c r="AA371"/>
    </row>
    <row r="372" spans="27:27" x14ac:dyDescent="0.25">
      <c r="AA372"/>
    </row>
    <row r="373" spans="27:27" x14ac:dyDescent="0.25">
      <c r="AA373"/>
    </row>
    <row r="374" spans="27:27" x14ac:dyDescent="0.25">
      <c r="AA374"/>
    </row>
    <row r="375" spans="27:27" x14ac:dyDescent="0.25">
      <c r="AA375"/>
    </row>
    <row r="376" spans="27:27" x14ac:dyDescent="0.25">
      <c r="AA376"/>
    </row>
    <row r="377" spans="27:27" x14ac:dyDescent="0.25">
      <c r="AA377"/>
    </row>
    <row r="378" spans="27:27" x14ac:dyDescent="0.25">
      <c r="AA378"/>
    </row>
    <row r="379" spans="27:27" x14ac:dyDescent="0.25">
      <c r="AA379"/>
    </row>
    <row r="380" spans="27:27" x14ac:dyDescent="0.25">
      <c r="AA380"/>
    </row>
    <row r="381" spans="27:27" x14ac:dyDescent="0.25">
      <c r="AA381"/>
    </row>
    <row r="382" spans="27:27" x14ac:dyDescent="0.25">
      <c r="AA382"/>
    </row>
    <row r="383" spans="27:27" x14ac:dyDescent="0.25">
      <c r="AA383"/>
    </row>
    <row r="384" spans="27:27" x14ac:dyDescent="0.25">
      <c r="AA384"/>
    </row>
    <row r="385" spans="27:27" x14ac:dyDescent="0.25">
      <c r="AA385"/>
    </row>
    <row r="386" spans="27:27" x14ac:dyDescent="0.25">
      <c r="AA386"/>
    </row>
    <row r="387" spans="27:27" x14ac:dyDescent="0.25">
      <c r="AA387"/>
    </row>
    <row r="388" spans="27:27" x14ac:dyDescent="0.25">
      <c r="AA388"/>
    </row>
    <row r="389" spans="27:27" x14ac:dyDescent="0.25">
      <c r="AA389"/>
    </row>
    <row r="390" spans="27:27" x14ac:dyDescent="0.25">
      <c r="AA390"/>
    </row>
    <row r="391" spans="27:27" x14ac:dyDescent="0.25">
      <c r="AA391"/>
    </row>
    <row r="392" spans="27:27" x14ac:dyDescent="0.25">
      <c r="AA392"/>
    </row>
    <row r="393" spans="27:27" x14ac:dyDescent="0.25">
      <c r="AA393"/>
    </row>
    <row r="394" spans="27:27" x14ac:dyDescent="0.25">
      <c r="AA394"/>
    </row>
    <row r="395" spans="27:27" x14ac:dyDescent="0.25">
      <c r="AA395"/>
    </row>
    <row r="396" spans="27:27" x14ac:dyDescent="0.25">
      <c r="AA396"/>
    </row>
    <row r="397" spans="27:27" x14ac:dyDescent="0.25">
      <c r="AA397"/>
    </row>
    <row r="398" spans="27:27" x14ac:dyDescent="0.25">
      <c r="AA398"/>
    </row>
    <row r="399" spans="27:27" x14ac:dyDescent="0.25">
      <c r="AA399"/>
    </row>
    <row r="400" spans="27:27" x14ac:dyDescent="0.25">
      <c r="AA400"/>
    </row>
    <row r="401" spans="27:27" x14ac:dyDescent="0.25">
      <c r="AA401"/>
    </row>
    <row r="402" spans="27:27" x14ac:dyDescent="0.25">
      <c r="AA402"/>
    </row>
    <row r="403" spans="27:27" x14ac:dyDescent="0.25">
      <c r="AA403"/>
    </row>
    <row r="404" spans="27:27" x14ac:dyDescent="0.25">
      <c r="AA404"/>
    </row>
    <row r="405" spans="27:27" x14ac:dyDescent="0.25">
      <c r="AA405"/>
    </row>
    <row r="406" spans="27:27" x14ac:dyDescent="0.25">
      <c r="AA406"/>
    </row>
    <row r="407" spans="27:27" x14ac:dyDescent="0.25">
      <c r="AA407"/>
    </row>
    <row r="408" spans="27:27" x14ac:dyDescent="0.25">
      <c r="AA408"/>
    </row>
    <row r="409" spans="27:27" x14ac:dyDescent="0.25">
      <c r="AA409"/>
    </row>
    <row r="410" spans="27:27" x14ac:dyDescent="0.25">
      <c r="AA410"/>
    </row>
    <row r="411" spans="27:27" x14ac:dyDescent="0.25">
      <c r="AA411"/>
    </row>
    <row r="412" spans="27:27" x14ac:dyDescent="0.25">
      <c r="AA412"/>
    </row>
    <row r="413" spans="27:27" x14ac:dyDescent="0.25">
      <c r="AA413"/>
    </row>
    <row r="414" spans="27:27" x14ac:dyDescent="0.25">
      <c r="AA414"/>
    </row>
    <row r="415" spans="27:27" x14ac:dyDescent="0.25">
      <c r="AA415"/>
    </row>
    <row r="416" spans="27:27" x14ac:dyDescent="0.25">
      <c r="AA416"/>
    </row>
    <row r="417" spans="27:27" x14ac:dyDescent="0.25">
      <c r="AA417"/>
    </row>
    <row r="418" spans="27:27" x14ac:dyDescent="0.25">
      <c r="AA418"/>
    </row>
    <row r="419" spans="27:27" x14ac:dyDescent="0.25">
      <c r="AA419"/>
    </row>
    <row r="420" spans="27:27" x14ac:dyDescent="0.25">
      <c r="AA420"/>
    </row>
    <row r="421" spans="27:27" x14ac:dyDescent="0.25">
      <c r="AA421"/>
    </row>
    <row r="422" spans="27:27" x14ac:dyDescent="0.25">
      <c r="AA422"/>
    </row>
    <row r="423" spans="27:27" x14ac:dyDescent="0.25">
      <c r="AA423"/>
    </row>
    <row r="424" spans="27:27" x14ac:dyDescent="0.25">
      <c r="AA424"/>
    </row>
    <row r="425" spans="27:27" x14ac:dyDescent="0.25">
      <c r="AA425"/>
    </row>
    <row r="426" spans="27:27" x14ac:dyDescent="0.25">
      <c r="AA426"/>
    </row>
    <row r="427" spans="27:27" x14ac:dyDescent="0.25">
      <c r="AA427"/>
    </row>
    <row r="428" spans="27:27" x14ac:dyDescent="0.25">
      <c r="AA428"/>
    </row>
    <row r="429" spans="27:27" x14ac:dyDescent="0.25">
      <c r="AA429"/>
    </row>
    <row r="430" spans="27:27" x14ac:dyDescent="0.25">
      <c r="AA430"/>
    </row>
    <row r="431" spans="27:27" x14ac:dyDescent="0.25">
      <c r="AA431"/>
    </row>
    <row r="432" spans="27:27" x14ac:dyDescent="0.25">
      <c r="AA432"/>
    </row>
    <row r="433" spans="27:27" x14ac:dyDescent="0.25">
      <c r="AA433"/>
    </row>
    <row r="434" spans="27:27" x14ac:dyDescent="0.25">
      <c r="AA434"/>
    </row>
    <row r="435" spans="27:27" x14ac:dyDescent="0.25">
      <c r="AA435"/>
    </row>
    <row r="436" spans="27:27" x14ac:dyDescent="0.25">
      <c r="AA436"/>
    </row>
    <row r="437" spans="27:27" x14ac:dyDescent="0.25">
      <c r="AA437"/>
    </row>
    <row r="438" spans="27:27" x14ac:dyDescent="0.25">
      <c r="AA438"/>
    </row>
    <row r="439" spans="27:27" x14ac:dyDescent="0.25">
      <c r="AA439"/>
    </row>
    <row r="440" spans="27:27" x14ac:dyDescent="0.25">
      <c r="AA440"/>
    </row>
    <row r="441" spans="27:27" x14ac:dyDescent="0.25">
      <c r="AA441"/>
    </row>
    <row r="442" spans="27:27" x14ac:dyDescent="0.25">
      <c r="AA442"/>
    </row>
    <row r="443" spans="27:27" x14ac:dyDescent="0.25">
      <c r="AA443"/>
    </row>
    <row r="444" spans="27:27" x14ac:dyDescent="0.25">
      <c r="AA444"/>
    </row>
    <row r="445" spans="27:27" x14ac:dyDescent="0.25">
      <c r="AA445"/>
    </row>
    <row r="446" spans="27:27" x14ac:dyDescent="0.25">
      <c r="AA446"/>
    </row>
    <row r="447" spans="27:27" x14ac:dyDescent="0.25">
      <c r="AA447"/>
    </row>
    <row r="448" spans="27:27" x14ac:dyDescent="0.25">
      <c r="AA448"/>
    </row>
    <row r="449" spans="27:27" x14ac:dyDescent="0.25">
      <c r="AA449"/>
    </row>
    <row r="450" spans="27:27" x14ac:dyDescent="0.25">
      <c r="AA450"/>
    </row>
    <row r="451" spans="27:27" x14ac:dyDescent="0.25">
      <c r="AA451"/>
    </row>
    <row r="452" spans="27:27" x14ac:dyDescent="0.25">
      <c r="AA452"/>
    </row>
    <row r="453" spans="27:27" x14ac:dyDescent="0.25">
      <c r="AA453"/>
    </row>
    <row r="454" spans="27:27" x14ac:dyDescent="0.25">
      <c r="AA454"/>
    </row>
    <row r="455" spans="27:27" x14ac:dyDescent="0.25">
      <c r="AA455"/>
    </row>
    <row r="456" spans="27:27" x14ac:dyDescent="0.25">
      <c r="AA456"/>
    </row>
    <row r="457" spans="27:27" x14ac:dyDescent="0.25">
      <c r="AA457"/>
    </row>
    <row r="458" spans="27:27" x14ac:dyDescent="0.25">
      <c r="AA458"/>
    </row>
    <row r="459" spans="27:27" x14ac:dyDescent="0.25">
      <c r="AA459"/>
    </row>
    <row r="460" spans="27:27" x14ac:dyDescent="0.25">
      <c r="AA460"/>
    </row>
    <row r="461" spans="27:27" x14ac:dyDescent="0.25">
      <c r="AA461"/>
    </row>
    <row r="462" spans="27:27" x14ac:dyDescent="0.25">
      <c r="AA462"/>
    </row>
    <row r="463" spans="27:27" x14ac:dyDescent="0.25">
      <c r="AA463"/>
    </row>
    <row r="464" spans="27:27" x14ac:dyDescent="0.25">
      <c r="AA464"/>
    </row>
    <row r="465" spans="27:27" x14ac:dyDescent="0.25">
      <c r="AA465"/>
    </row>
    <row r="466" spans="27:27" x14ac:dyDescent="0.25">
      <c r="AA466"/>
    </row>
    <row r="467" spans="27:27" x14ac:dyDescent="0.25">
      <c r="AA467"/>
    </row>
    <row r="468" spans="27:27" x14ac:dyDescent="0.25">
      <c r="AA468"/>
    </row>
    <row r="469" spans="27:27" x14ac:dyDescent="0.25">
      <c r="AA469"/>
    </row>
    <row r="470" spans="27:27" x14ac:dyDescent="0.25">
      <c r="AA470"/>
    </row>
    <row r="471" spans="27:27" x14ac:dyDescent="0.25">
      <c r="AA471"/>
    </row>
    <row r="472" spans="27:27" x14ac:dyDescent="0.25">
      <c r="AA472"/>
    </row>
    <row r="473" spans="27:27" x14ac:dyDescent="0.25">
      <c r="AA473"/>
    </row>
    <row r="474" spans="27:27" x14ac:dyDescent="0.25">
      <c r="AA474"/>
    </row>
    <row r="475" spans="27:27" x14ac:dyDescent="0.25">
      <c r="AA475"/>
    </row>
    <row r="476" spans="27:27" x14ac:dyDescent="0.25">
      <c r="AA476"/>
    </row>
    <row r="477" spans="27:27" x14ac:dyDescent="0.25">
      <c r="AA477"/>
    </row>
    <row r="478" spans="27:27" x14ac:dyDescent="0.25">
      <c r="AA478"/>
    </row>
    <row r="479" spans="27:27" x14ac:dyDescent="0.25">
      <c r="AA479"/>
    </row>
    <row r="480" spans="27:27" x14ac:dyDescent="0.25">
      <c r="AA480"/>
    </row>
    <row r="481" spans="27:27" x14ac:dyDescent="0.25">
      <c r="AA481"/>
    </row>
    <row r="482" spans="27:27" x14ac:dyDescent="0.25">
      <c r="AA482"/>
    </row>
    <row r="483" spans="27:27" x14ac:dyDescent="0.25">
      <c r="AA483"/>
    </row>
    <row r="484" spans="27:27" x14ac:dyDescent="0.25">
      <c r="AA484"/>
    </row>
    <row r="485" spans="27:27" x14ac:dyDescent="0.25">
      <c r="AA485"/>
    </row>
    <row r="486" spans="27:27" x14ac:dyDescent="0.25">
      <c r="AA486"/>
    </row>
    <row r="487" spans="27:27" x14ac:dyDescent="0.25">
      <c r="AA487"/>
    </row>
    <row r="488" spans="27:27" x14ac:dyDescent="0.25">
      <c r="AA488"/>
    </row>
    <row r="489" spans="27:27" x14ac:dyDescent="0.25">
      <c r="AA489"/>
    </row>
    <row r="490" spans="27:27" x14ac:dyDescent="0.25">
      <c r="AA490"/>
    </row>
    <row r="491" spans="27:27" x14ac:dyDescent="0.25">
      <c r="AA491"/>
    </row>
    <row r="492" spans="27:27" x14ac:dyDescent="0.25">
      <c r="AA492"/>
    </row>
    <row r="493" spans="27:27" x14ac:dyDescent="0.25">
      <c r="AA493"/>
    </row>
    <row r="494" spans="27:27" x14ac:dyDescent="0.25">
      <c r="AA494"/>
    </row>
    <row r="495" spans="27:27" x14ac:dyDescent="0.25">
      <c r="AA495"/>
    </row>
    <row r="496" spans="27:27" x14ac:dyDescent="0.25">
      <c r="AA496"/>
    </row>
    <row r="497" spans="27:27" x14ac:dyDescent="0.25">
      <c r="AA497"/>
    </row>
    <row r="498" spans="27:27" x14ac:dyDescent="0.25">
      <c r="AA498"/>
    </row>
    <row r="499" spans="27:27" x14ac:dyDescent="0.25">
      <c r="AA499"/>
    </row>
    <row r="500" spans="27:27" x14ac:dyDescent="0.25">
      <c r="AA500"/>
    </row>
    <row r="501" spans="27:27" x14ac:dyDescent="0.25">
      <c r="AA501"/>
    </row>
    <row r="502" spans="27:27" x14ac:dyDescent="0.25">
      <c r="AA502"/>
    </row>
    <row r="503" spans="27:27" x14ac:dyDescent="0.25">
      <c r="AA503"/>
    </row>
    <row r="504" spans="27:27" x14ac:dyDescent="0.25">
      <c r="AA504"/>
    </row>
    <row r="505" spans="27:27" x14ac:dyDescent="0.25">
      <c r="AA505"/>
    </row>
    <row r="506" spans="27:27" x14ac:dyDescent="0.25">
      <c r="AA506"/>
    </row>
    <row r="507" spans="27:27" x14ac:dyDescent="0.25">
      <c r="AA507"/>
    </row>
    <row r="508" spans="27:27" x14ac:dyDescent="0.25">
      <c r="AA508"/>
    </row>
    <row r="509" spans="27:27" x14ac:dyDescent="0.25">
      <c r="AA509"/>
    </row>
    <row r="510" spans="27:27" x14ac:dyDescent="0.25">
      <c r="AA510"/>
    </row>
    <row r="511" spans="27:27" x14ac:dyDescent="0.25">
      <c r="AA511"/>
    </row>
    <row r="512" spans="27:27" x14ac:dyDescent="0.25">
      <c r="AA512"/>
    </row>
    <row r="513" spans="27:27" x14ac:dyDescent="0.25">
      <c r="AA513"/>
    </row>
    <row r="514" spans="27:27" x14ac:dyDescent="0.25">
      <c r="AA514"/>
    </row>
    <row r="515" spans="27:27" x14ac:dyDescent="0.25">
      <c r="AA515"/>
    </row>
    <row r="516" spans="27:27" x14ac:dyDescent="0.25">
      <c r="AA516"/>
    </row>
    <row r="517" spans="27:27" x14ac:dyDescent="0.25">
      <c r="AA517"/>
    </row>
    <row r="518" spans="27:27" x14ac:dyDescent="0.25">
      <c r="AA518"/>
    </row>
    <row r="519" spans="27:27" x14ac:dyDescent="0.25">
      <c r="AA519"/>
    </row>
    <row r="520" spans="27:27" x14ac:dyDescent="0.25">
      <c r="AA520"/>
    </row>
    <row r="521" spans="27:27" x14ac:dyDescent="0.25">
      <c r="AA521"/>
    </row>
    <row r="522" spans="27:27" x14ac:dyDescent="0.25">
      <c r="AA522"/>
    </row>
    <row r="523" spans="27:27" x14ac:dyDescent="0.25">
      <c r="AA523"/>
    </row>
    <row r="524" spans="27:27" x14ac:dyDescent="0.25">
      <c r="AA524"/>
    </row>
    <row r="525" spans="27:27" x14ac:dyDescent="0.25">
      <c r="AA525"/>
    </row>
    <row r="526" spans="27:27" x14ac:dyDescent="0.25">
      <c r="AA526"/>
    </row>
    <row r="527" spans="27:27" x14ac:dyDescent="0.25">
      <c r="AA527"/>
    </row>
    <row r="528" spans="27:27" x14ac:dyDescent="0.25">
      <c r="AA528"/>
    </row>
    <row r="529" spans="27:27" x14ac:dyDescent="0.25">
      <c r="AA529"/>
    </row>
    <row r="530" spans="27:27" x14ac:dyDescent="0.25">
      <c r="AA530"/>
    </row>
    <row r="531" spans="27:27" x14ac:dyDescent="0.25">
      <c r="AA531"/>
    </row>
    <row r="532" spans="27:27" x14ac:dyDescent="0.25">
      <c r="AA532"/>
    </row>
    <row r="533" spans="27:27" x14ac:dyDescent="0.25">
      <c r="AA533"/>
    </row>
    <row r="534" spans="27:27" x14ac:dyDescent="0.25">
      <c r="AA534"/>
    </row>
    <row r="535" spans="27:27" x14ac:dyDescent="0.25">
      <c r="AA535"/>
    </row>
    <row r="536" spans="27:27" x14ac:dyDescent="0.25">
      <c r="AA536"/>
    </row>
    <row r="537" spans="27:27" x14ac:dyDescent="0.25">
      <c r="AA537"/>
    </row>
    <row r="538" spans="27:27" x14ac:dyDescent="0.25">
      <c r="AA538"/>
    </row>
    <row r="539" spans="27:27" x14ac:dyDescent="0.25">
      <c r="AA539"/>
    </row>
    <row r="540" spans="27:27" x14ac:dyDescent="0.25">
      <c r="AA540"/>
    </row>
    <row r="541" spans="27:27" x14ac:dyDescent="0.25">
      <c r="AA541"/>
    </row>
    <row r="542" spans="27:27" x14ac:dyDescent="0.25">
      <c r="AA542"/>
    </row>
    <row r="543" spans="27:27" x14ac:dyDescent="0.25">
      <c r="AA543"/>
    </row>
    <row r="544" spans="27:27" x14ac:dyDescent="0.25">
      <c r="AA544"/>
    </row>
    <row r="545" spans="27:27" x14ac:dyDescent="0.25">
      <c r="AA545"/>
    </row>
    <row r="546" spans="27:27" x14ac:dyDescent="0.25">
      <c r="AA546"/>
    </row>
    <row r="547" spans="27:27" x14ac:dyDescent="0.25">
      <c r="AA547"/>
    </row>
    <row r="548" spans="27:27" x14ac:dyDescent="0.25">
      <c r="AA548"/>
    </row>
    <row r="549" spans="27:27" x14ac:dyDescent="0.25">
      <c r="AA549"/>
    </row>
    <row r="550" spans="27:27" x14ac:dyDescent="0.25">
      <c r="AA550"/>
    </row>
    <row r="551" spans="27:27" x14ac:dyDescent="0.25">
      <c r="AA551"/>
    </row>
    <row r="552" spans="27:27" x14ac:dyDescent="0.25">
      <c r="AA552"/>
    </row>
    <row r="553" spans="27:27" x14ac:dyDescent="0.25">
      <c r="AA553"/>
    </row>
    <row r="554" spans="27:27" x14ac:dyDescent="0.25">
      <c r="AA554"/>
    </row>
    <row r="555" spans="27:27" x14ac:dyDescent="0.25">
      <c r="AA555"/>
    </row>
    <row r="556" spans="27:27" x14ac:dyDescent="0.25">
      <c r="AA556"/>
    </row>
    <row r="557" spans="27:27" x14ac:dyDescent="0.25">
      <c r="AA557"/>
    </row>
    <row r="558" spans="27:27" x14ac:dyDescent="0.25">
      <c r="AA558"/>
    </row>
    <row r="559" spans="27:27" x14ac:dyDescent="0.25">
      <c r="AA559"/>
    </row>
    <row r="560" spans="27:27" x14ac:dyDescent="0.25">
      <c r="AA560"/>
    </row>
    <row r="561" spans="27:27" x14ac:dyDescent="0.25">
      <c r="AA561"/>
    </row>
    <row r="562" spans="27:27" x14ac:dyDescent="0.25">
      <c r="AA562"/>
    </row>
    <row r="563" spans="27:27" x14ac:dyDescent="0.25">
      <c r="AA563"/>
    </row>
    <row r="564" spans="27:27" x14ac:dyDescent="0.25">
      <c r="AA564"/>
    </row>
    <row r="565" spans="27:27" x14ac:dyDescent="0.25">
      <c r="AA565"/>
    </row>
    <row r="566" spans="27:27" x14ac:dyDescent="0.25">
      <c r="AA566"/>
    </row>
    <row r="567" spans="27:27" x14ac:dyDescent="0.25">
      <c r="AA567"/>
    </row>
    <row r="568" spans="27:27" x14ac:dyDescent="0.25">
      <c r="AA568"/>
    </row>
    <row r="569" spans="27:27" x14ac:dyDescent="0.25">
      <c r="AA569"/>
    </row>
    <row r="570" spans="27:27" x14ac:dyDescent="0.25">
      <c r="AA570"/>
    </row>
    <row r="571" spans="27:27" x14ac:dyDescent="0.25">
      <c r="AA571"/>
    </row>
    <row r="572" spans="27:27" x14ac:dyDescent="0.25">
      <c r="AA572"/>
    </row>
    <row r="573" spans="27:27" x14ac:dyDescent="0.25">
      <c r="AA573"/>
    </row>
    <row r="574" spans="27:27" x14ac:dyDescent="0.25">
      <c r="AA574"/>
    </row>
    <row r="575" spans="27:27" x14ac:dyDescent="0.25">
      <c r="AA575"/>
    </row>
    <row r="576" spans="27:27" x14ac:dyDescent="0.25">
      <c r="AA576"/>
    </row>
    <row r="577" spans="27:27" x14ac:dyDescent="0.25">
      <c r="AA577"/>
    </row>
    <row r="578" spans="27:27" x14ac:dyDescent="0.25">
      <c r="AA578"/>
    </row>
    <row r="579" spans="27:27" x14ac:dyDescent="0.25">
      <c r="AA579"/>
    </row>
    <row r="580" spans="27:27" x14ac:dyDescent="0.25">
      <c r="AA580"/>
    </row>
    <row r="581" spans="27:27" x14ac:dyDescent="0.25">
      <c r="AA581"/>
    </row>
    <row r="582" spans="27:27" x14ac:dyDescent="0.25">
      <c r="AA582"/>
    </row>
    <row r="583" spans="27:27" x14ac:dyDescent="0.25">
      <c r="AA583"/>
    </row>
    <row r="584" spans="27:27" x14ac:dyDescent="0.25">
      <c r="AA584"/>
    </row>
    <row r="585" spans="27:27" x14ac:dyDescent="0.25">
      <c r="AA585"/>
    </row>
    <row r="586" spans="27:27" x14ac:dyDescent="0.25">
      <c r="AA586"/>
    </row>
    <row r="587" spans="27:27" x14ac:dyDescent="0.25">
      <c r="AA587"/>
    </row>
    <row r="588" spans="27:27" x14ac:dyDescent="0.25">
      <c r="AA588"/>
    </row>
    <row r="589" spans="27:27" x14ac:dyDescent="0.25">
      <c r="AA589"/>
    </row>
    <row r="590" spans="27:27" x14ac:dyDescent="0.25">
      <c r="AA590"/>
    </row>
    <row r="591" spans="27:27" x14ac:dyDescent="0.25">
      <c r="AA591"/>
    </row>
    <row r="592" spans="27:27" x14ac:dyDescent="0.25">
      <c r="AA592"/>
    </row>
    <row r="593" spans="27:27" x14ac:dyDescent="0.25">
      <c r="AA593"/>
    </row>
    <row r="594" spans="27:27" x14ac:dyDescent="0.25">
      <c r="AA594"/>
    </row>
    <row r="595" spans="27:27" x14ac:dyDescent="0.25">
      <c r="AA595"/>
    </row>
    <row r="596" spans="27:27" x14ac:dyDescent="0.25">
      <c r="AA596"/>
    </row>
    <row r="597" spans="27:27" x14ac:dyDescent="0.25">
      <c r="AA597"/>
    </row>
    <row r="598" spans="27:27" x14ac:dyDescent="0.25">
      <c r="AA598"/>
    </row>
    <row r="599" spans="27:27" x14ac:dyDescent="0.25">
      <c r="AA599"/>
    </row>
    <row r="600" spans="27:27" x14ac:dyDescent="0.25">
      <c r="AA600"/>
    </row>
    <row r="601" spans="27:27" x14ac:dyDescent="0.25">
      <c r="AA601"/>
    </row>
    <row r="602" spans="27:27" x14ac:dyDescent="0.25">
      <c r="AA602"/>
    </row>
    <row r="603" spans="27:27" x14ac:dyDescent="0.25">
      <c r="AA603"/>
    </row>
    <row r="604" spans="27:27" x14ac:dyDescent="0.25">
      <c r="AA604"/>
    </row>
    <row r="605" spans="27:27" x14ac:dyDescent="0.25">
      <c r="AA605"/>
    </row>
    <row r="606" spans="27:27" x14ac:dyDescent="0.25">
      <c r="AA606"/>
    </row>
    <row r="607" spans="27:27" x14ac:dyDescent="0.25">
      <c r="AA607"/>
    </row>
    <row r="608" spans="27:27" x14ac:dyDescent="0.25">
      <c r="AA608"/>
    </row>
    <row r="609" spans="27:27" x14ac:dyDescent="0.25">
      <c r="AA609"/>
    </row>
    <row r="610" spans="27:27" x14ac:dyDescent="0.25">
      <c r="AA610"/>
    </row>
    <row r="611" spans="27:27" x14ac:dyDescent="0.25">
      <c r="AA611"/>
    </row>
    <row r="612" spans="27:27" x14ac:dyDescent="0.25">
      <c r="AA612"/>
    </row>
    <row r="613" spans="27:27" x14ac:dyDescent="0.25">
      <c r="AA613"/>
    </row>
    <row r="614" spans="27:27" x14ac:dyDescent="0.25">
      <c r="AA614"/>
    </row>
    <row r="615" spans="27:27" x14ac:dyDescent="0.25">
      <c r="AA615"/>
    </row>
    <row r="616" spans="27:27" x14ac:dyDescent="0.25">
      <c r="AA616"/>
    </row>
    <row r="617" spans="27:27" x14ac:dyDescent="0.25">
      <c r="AA617"/>
    </row>
    <row r="618" spans="27:27" x14ac:dyDescent="0.25">
      <c r="AA618"/>
    </row>
    <row r="619" spans="27:27" x14ac:dyDescent="0.25">
      <c r="AA619"/>
    </row>
    <row r="620" spans="27:27" x14ac:dyDescent="0.25">
      <c r="AA620"/>
    </row>
    <row r="621" spans="27:27" x14ac:dyDescent="0.25">
      <c r="AA621"/>
    </row>
    <row r="622" spans="27:27" x14ac:dyDescent="0.25">
      <c r="AA622"/>
    </row>
    <row r="623" spans="27:27" x14ac:dyDescent="0.25">
      <c r="AA623"/>
    </row>
    <row r="624" spans="27:27" x14ac:dyDescent="0.25">
      <c r="AA624"/>
    </row>
    <row r="625" spans="27:27" x14ac:dyDescent="0.25">
      <c r="AA625"/>
    </row>
    <row r="626" spans="27:27" x14ac:dyDescent="0.25">
      <c r="AA626"/>
    </row>
    <row r="627" spans="27:27" x14ac:dyDescent="0.25">
      <c r="AA627"/>
    </row>
    <row r="628" spans="27:27" x14ac:dyDescent="0.25">
      <c r="AA628"/>
    </row>
    <row r="629" spans="27:27" x14ac:dyDescent="0.25">
      <c r="AA629"/>
    </row>
    <row r="630" spans="27:27" x14ac:dyDescent="0.25">
      <c r="AA630"/>
    </row>
    <row r="631" spans="27:27" x14ac:dyDescent="0.25">
      <c r="AA631"/>
    </row>
    <row r="632" spans="27:27" x14ac:dyDescent="0.25">
      <c r="AA632"/>
    </row>
    <row r="633" spans="27:27" x14ac:dyDescent="0.25">
      <c r="AA633"/>
    </row>
    <row r="634" spans="27:27" x14ac:dyDescent="0.25">
      <c r="AA634"/>
    </row>
    <row r="635" spans="27:27" x14ac:dyDescent="0.25">
      <c r="AA635"/>
    </row>
    <row r="636" spans="27:27" x14ac:dyDescent="0.25">
      <c r="AA636"/>
    </row>
    <row r="637" spans="27:27" x14ac:dyDescent="0.25">
      <c r="AA637"/>
    </row>
    <row r="638" spans="27:27" x14ac:dyDescent="0.25">
      <c r="AA638"/>
    </row>
    <row r="639" spans="27:27" x14ac:dyDescent="0.25">
      <c r="AA639"/>
    </row>
    <row r="640" spans="27:27" x14ac:dyDescent="0.25">
      <c r="AA640"/>
    </row>
    <row r="641" spans="27:27" x14ac:dyDescent="0.25">
      <c r="AA641"/>
    </row>
    <row r="642" spans="27:27" x14ac:dyDescent="0.25">
      <c r="AA642"/>
    </row>
    <row r="643" spans="27:27" x14ac:dyDescent="0.25">
      <c r="AA643"/>
    </row>
    <row r="644" spans="27:27" x14ac:dyDescent="0.25">
      <c r="AA644"/>
    </row>
    <row r="645" spans="27:27" x14ac:dyDescent="0.25">
      <c r="AA645"/>
    </row>
    <row r="646" spans="27:27" x14ac:dyDescent="0.25">
      <c r="AA646"/>
    </row>
    <row r="647" spans="27:27" x14ac:dyDescent="0.25">
      <c r="AA647"/>
    </row>
    <row r="648" spans="27:27" x14ac:dyDescent="0.25">
      <c r="AA648"/>
    </row>
    <row r="649" spans="27:27" x14ac:dyDescent="0.25">
      <c r="AA649"/>
    </row>
    <row r="650" spans="27:27" x14ac:dyDescent="0.25">
      <c r="AA650"/>
    </row>
    <row r="651" spans="27:27" x14ac:dyDescent="0.25">
      <c r="AA651"/>
    </row>
    <row r="652" spans="27:27" x14ac:dyDescent="0.25">
      <c r="AA652"/>
    </row>
    <row r="653" spans="27:27" x14ac:dyDescent="0.25">
      <c r="AA653"/>
    </row>
    <row r="654" spans="27:27" x14ac:dyDescent="0.25">
      <c r="AA654"/>
    </row>
    <row r="655" spans="27:27" x14ac:dyDescent="0.25">
      <c r="AA655"/>
    </row>
    <row r="656" spans="27:27" x14ac:dyDescent="0.25">
      <c r="AA656"/>
    </row>
    <row r="657" spans="27:27" x14ac:dyDescent="0.25">
      <c r="AA657"/>
    </row>
    <row r="658" spans="27:27" x14ac:dyDescent="0.25">
      <c r="AA658"/>
    </row>
    <row r="659" spans="27:27" x14ac:dyDescent="0.25">
      <c r="AA659"/>
    </row>
    <row r="660" spans="27:27" x14ac:dyDescent="0.25">
      <c r="AA660"/>
    </row>
    <row r="661" spans="27:27" x14ac:dyDescent="0.25">
      <c r="AA661"/>
    </row>
    <row r="662" spans="27:27" x14ac:dyDescent="0.25">
      <c r="AA662"/>
    </row>
    <row r="663" spans="27:27" x14ac:dyDescent="0.25">
      <c r="AA663"/>
    </row>
    <row r="664" spans="27:27" x14ac:dyDescent="0.25">
      <c r="AA664"/>
    </row>
    <row r="665" spans="27:27" x14ac:dyDescent="0.25">
      <c r="AA665"/>
    </row>
    <row r="666" spans="27:27" x14ac:dyDescent="0.25">
      <c r="AA666"/>
    </row>
    <row r="667" spans="27:27" x14ac:dyDescent="0.25">
      <c r="AA667"/>
    </row>
    <row r="668" spans="27:27" x14ac:dyDescent="0.25">
      <c r="AA668"/>
    </row>
    <row r="669" spans="27:27" x14ac:dyDescent="0.25">
      <c r="AA669"/>
    </row>
    <row r="670" spans="27:27" x14ac:dyDescent="0.25">
      <c r="AA670"/>
    </row>
    <row r="671" spans="27:27" x14ac:dyDescent="0.25">
      <c r="AA671"/>
    </row>
    <row r="672" spans="27:27" x14ac:dyDescent="0.25">
      <c r="AA672"/>
    </row>
    <row r="673" spans="27:27" x14ac:dyDescent="0.25">
      <c r="AA673"/>
    </row>
    <row r="674" spans="27:27" x14ac:dyDescent="0.25">
      <c r="AA674"/>
    </row>
    <row r="675" spans="27:27" x14ac:dyDescent="0.25">
      <c r="AA675"/>
    </row>
    <row r="676" spans="27:27" x14ac:dyDescent="0.25">
      <c r="AA676"/>
    </row>
    <row r="677" spans="27:27" x14ac:dyDescent="0.25">
      <c r="AA677"/>
    </row>
    <row r="678" spans="27:27" x14ac:dyDescent="0.25">
      <c r="AA678"/>
    </row>
    <row r="679" spans="27:27" x14ac:dyDescent="0.25">
      <c r="AA679"/>
    </row>
    <row r="680" spans="27:27" x14ac:dyDescent="0.25">
      <c r="AA680"/>
    </row>
    <row r="681" spans="27:27" x14ac:dyDescent="0.25">
      <c r="AA681"/>
    </row>
    <row r="682" spans="27:27" x14ac:dyDescent="0.25">
      <c r="AA682"/>
    </row>
    <row r="683" spans="27:27" x14ac:dyDescent="0.25">
      <c r="AA683"/>
    </row>
    <row r="684" spans="27:27" x14ac:dyDescent="0.25">
      <c r="AA684"/>
    </row>
    <row r="685" spans="27:27" x14ac:dyDescent="0.25">
      <c r="AA685"/>
    </row>
    <row r="686" spans="27:27" x14ac:dyDescent="0.25">
      <c r="AA686"/>
    </row>
    <row r="687" spans="27:27" x14ac:dyDescent="0.25">
      <c r="AA687"/>
    </row>
    <row r="688" spans="27:27" x14ac:dyDescent="0.25">
      <c r="AA688"/>
    </row>
    <row r="689" spans="27:27" x14ac:dyDescent="0.25">
      <c r="AA689"/>
    </row>
    <row r="690" spans="27:27" x14ac:dyDescent="0.25">
      <c r="AA690"/>
    </row>
    <row r="691" spans="27:27" x14ac:dyDescent="0.25">
      <c r="AA691"/>
    </row>
    <row r="692" spans="27:27" x14ac:dyDescent="0.25">
      <c r="AA692"/>
    </row>
    <row r="693" spans="27:27" x14ac:dyDescent="0.25">
      <c r="AA693"/>
    </row>
    <row r="694" spans="27:27" x14ac:dyDescent="0.25">
      <c r="AA694"/>
    </row>
    <row r="695" spans="27:27" x14ac:dyDescent="0.25">
      <c r="AA695"/>
    </row>
    <row r="696" spans="27:27" x14ac:dyDescent="0.25">
      <c r="AA696"/>
    </row>
    <row r="697" spans="27:27" x14ac:dyDescent="0.25">
      <c r="AA697"/>
    </row>
    <row r="698" spans="27:27" x14ac:dyDescent="0.25">
      <c r="AA698"/>
    </row>
    <row r="699" spans="27:27" x14ac:dyDescent="0.25">
      <c r="AA699"/>
    </row>
    <row r="700" spans="27:27" x14ac:dyDescent="0.25">
      <c r="AA700"/>
    </row>
    <row r="701" spans="27:27" x14ac:dyDescent="0.25">
      <c r="AA701"/>
    </row>
    <row r="702" spans="27:27" x14ac:dyDescent="0.25">
      <c r="AA702"/>
    </row>
    <row r="703" spans="27:27" x14ac:dyDescent="0.25">
      <c r="AA703"/>
    </row>
    <row r="704" spans="27:27" x14ac:dyDescent="0.25">
      <c r="AA704"/>
    </row>
    <row r="705" spans="27:27" x14ac:dyDescent="0.25">
      <c r="AA705"/>
    </row>
    <row r="706" spans="27:27" x14ac:dyDescent="0.25">
      <c r="AA706"/>
    </row>
    <row r="707" spans="27:27" x14ac:dyDescent="0.25">
      <c r="AA707"/>
    </row>
    <row r="708" spans="27:27" x14ac:dyDescent="0.25">
      <c r="AA708"/>
    </row>
    <row r="709" spans="27:27" x14ac:dyDescent="0.25">
      <c r="AA709"/>
    </row>
    <row r="710" spans="27:27" x14ac:dyDescent="0.25">
      <c r="AA710"/>
    </row>
    <row r="711" spans="27:27" x14ac:dyDescent="0.25">
      <c r="AA711"/>
    </row>
    <row r="712" spans="27:27" x14ac:dyDescent="0.25">
      <c r="AA712"/>
    </row>
    <row r="713" spans="27:27" x14ac:dyDescent="0.25">
      <c r="AA713"/>
    </row>
    <row r="714" spans="27:27" x14ac:dyDescent="0.25">
      <c r="AA714"/>
    </row>
    <row r="715" spans="27:27" x14ac:dyDescent="0.25">
      <c r="AA715"/>
    </row>
    <row r="716" spans="27:27" x14ac:dyDescent="0.25">
      <c r="AA716"/>
    </row>
    <row r="717" spans="27:27" x14ac:dyDescent="0.25">
      <c r="AA717"/>
    </row>
    <row r="718" spans="27:27" x14ac:dyDescent="0.25">
      <c r="AA718"/>
    </row>
    <row r="719" spans="27:27" x14ac:dyDescent="0.25">
      <c r="AA719"/>
    </row>
    <row r="720" spans="27:27" x14ac:dyDescent="0.25">
      <c r="AA720"/>
    </row>
    <row r="721" spans="27:27" x14ac:dyDescent="0.25">
      <c r="AA721"/>
    </row>
    <row r="722" spans="27:27" x14ac:dyDescent="0.25">
      <c r="AA722"/>
    </row>
    <row r="723" spans="27:27" x14ac:dyDescent="0.25">
      <c r="AA723"/>
    </row>
    <row r="724" spans="27:27" x14ac:dyDescent="0.25">
      <c r="AA724"/>
    </row>
    <row r="725" spans="27:27" x14ac:dyDescent="0.25">
      <c r="AA725"/>
    </row>
    <row r="726" spans="27:27" x14ac:dyDescent="0.25">
      <c r="AA726"/>
    </row>
    <row r="727" spans="27:27" x14ac:dyDescent="0.25">
      <c r="AA727"/>
    </row>
    <row r="728" spans="27:27" x14ac:dyDescent="0.25">
      <c r="AA728"/>
    </row>
    <row r="729" spans="27:27" x14ac:dyDescent="0.25">
      <c r="AA729"/>
    </row>
    <row r="730" spans="27:27" x14ac:dyDescent="0.25">
      <c r="AA730"/>
    </row>
    <row r="731" spans="27:27" x14ac:dyDescent="0.25">
      <c r="AA731"/>
    </row>
    <row r="732" spans="27:27" x14ac:dyDescent="0.25">
      <c r="AA732"/>
    </row>
    <row r="733" spans="27:27" x14ac:dyDescent="0.25">
      <c r="AA733"/>
    </row>
    <row r="734" spans="27:27" x14ac:dyDescent="0.25">
      <c r="AA734"/>
    </row>
    <row r="735" spans="27:27" x14ac:dyDescent="0.25">
      <c r="AA735"/>
    </row>
    <row r="736" spans="27:27" x14ac:dyDescent="0.25">
      <c r="AA736"/>
    </row>
    <row r="737" spans="27:27" x14ac:dyDescent="0.25">
      <c r="AA737"/>
    </row>
    <row r="738" spans="27:27" x14ac:dyDescent="0.25">
      <c r="AA738"/>
    </row>
    <row r="739" spans="27:27" x14ac:dyDescent="0.25">
      <c r="AA739"/>
    </row>
    <row r="740" spans="27:27" x14ac:dyDescent="0.25">
      <c r="AA740"/>
    </row>
    <row r="741" spans="27:27" x14ac:dyDescent="0.25">
      <c r="AA741"/>
    </row>
    <row r="742" spans="27:27" x14ac:dyDescent="0.25">
      <c r="AA742"/>
    </row>
    <row r="743" spans="27:27" x14ac:dyDescent="0.25">
      <c r="AA743"/>
    </row>
    <row r="744" spans="27:27" x14ac:dyDescent="0.25">
      <c r="AA744"/>
    </row>
    <row r="745" spans="27:27" x14ac:dyDescent="0.25">
      <c r="AA745"/>
    </row>
    <row r="746" spans="27:27" x14ac:dyDescent="0.25">
      <c r="AA746"/>
    </row>
    <row r="747" spans="27:27" x14ac:dyDescent="0.25">
      <c r="AA747"/>
    </row>
    <row r="748" spans="27:27" x14ac:dyDescent="0.25">
      <c r="AA748"/>
    </row>
    <row r="749" spans="27:27" x14ac:dyDescent="0.25">
      <c r="AA749"/>
    </row>
    <row r="750" spans="27:27" x14ac:dyDescent="0.25">
      <c r="AA750"/>
    </row>
    <row r="751" spans="27:27" x14ac:dyDescent="0.25">
      <c r="AA751"/>
    </row>
    <row r="752" spans="27:27" x14ac:dyDescent="0.25">
      <c r="AA752"/>
    </row>
    <row r="753" spans="27:27" x14ac:dyDescent="0.25">
      <c r="AA753"/>
    </row>
    <row r="754" spans="27:27" x14ac:dyDescent="0.25">
      <c r="AA754"/>
    </row>
    <row r="755" spans="27:27" x14ac:dyDescent="0.25">
      <c r="AA755"/>
    </row>
    <row r="756" spans="27:27" x14ac:dyDescent="0.25">
      <c r="AA756"/>
    </row>
    <row r="757" spans="27:27" x14ac:dyDescent="0.25">
      <c r="AA757"/>
    </row>
    <row r="758" spans="27:27" x14ac:dyDescent="0.25">
      <c r="AA758"/>
    </row>
    <row r="759" spans="27:27" x14ac:dyDescent="0.25">
      <c r="AA759"/>
    </row>
    <row r="760" spans="27:27" x14ac:dyDescent="0.25">
      <c r="AA760"/>
    </row>
    <row r="761" spans="27:27" x14ac:dyDescent="0.25">
      <c r="AA761"/>
    </row>
    <row r="762" spans="27:27" x14ac:dyDescent="0.25">
      <c r="AA762"/>
    </row>
    <row r="763" spans="27:27" x14ac:dyDescent="0.25">
      <c r="AA763"/>
    </row>
    <row r="764" spans="27:27" x14ac:dyDescent="0.25">
      <c r="AA764"/>
    </row>
    <row r="765" spans="27:27" x14ac:dyDescent="0.25">
      <c r="AA765"/>
    </row>
    <row r="766" spans="27:27" x14ac:dyDescent="0.25">
      <c r="AA766"/>
    </row>
    <row r="767" spans="27:27" x14ac:dyDescent="0.25">
      <c r="AA767"/>
    </row>
    <row r="768" spans="27:27" x14ac:dyDescent="0.25">
      <c r="AA768"/>
    </row>
    <row r="769" spans="27:27" x14ac:dyDescent="0.25">
      <c r="AA769"/>
    </row>
    <row r="770" spans="27:27" x14ac:dyDescent="0.25">
      <c r="AA770"/>
    </row>
    <row r="771" spans="27:27" x14ac:dyDescent="0.25">
      <c r="AA771"/>
    </row>
    <row r="772" spans="27:27" x14ac:dyDescent="0.25">
      <c r="AA772"/>
    </row>
    <row r="773" spans="27:27" x14ac:dyDescent="0.25">
      <c r="AA773"/>
    </row>
    <row r="774" spans="27:27" x14ac:dyDescent="0.25">
      <c r="AA774"/>
    </row>
    <row r="775" spans="27:27" x14ac:dyDescent="0.25">
      <c r="AA775"/>
    </row>
    <row r="776" spans="27:27" x14ac:dyDescent="0.25">
      <c r="AA776"/>
    </row>
    <row r="777" spans="27:27" x14ac:dyDescent="0.25">
      <c r="AA777"/>
    </row>
    <row r="778" spans="27:27" x14ac:dyDescent="0.25">
      <c r="AA778"/>
    </row>
    <row r="779" spans="27:27" x14ac:dyDescent="0.25">
      <c r="AA779"/>
    </row>
    <row r="780" spans="27:27" x14ac:dyDescent="0.25">
      <c r="AA780"/>
    </row>
    <row r="781" spans="27:27" x14ac:dyDescent="0.25">
      <c r="AA781"/>
    </row>
    <row r="782" spans="27:27" x14ac:dyDescent="0.25">
      <c r="AA782"/>
    </row>
    <row r="783" spans="27:27" x14ac:dyDescent="0.25">
      <c r="AA783"/>
    </row>
    <row r="784" spans="27:27" x14ac:dyDescent="0.25">
      <c r="AA784"/>
    </row>
    <row r="785" spans="27:27" x14ac:dyDescent="0.25">
      <c r="AA785"/>
    </row>
    <row r="786" spans="27:27" x14ac:dyDescent="0.25">
      <c r="AA786"/>
    </row>
    <row r="787" spans="27:27" x14ac:dyDescent="0.25">
      <c r="AA787"/>
    </row>
    <row r="788" spans="27:27" x14ac:dyDescent="0.25">
      <c r="AA788"/>
    </row>
    <row r="789" spans="27:27" x14ac:dyDescent="0.25">
      <c r="AA789"/>
    </row>
    <row r="790" spans="27:27" x14ac:dyDescent="0.25">
      <c r="AA790"/>
    </row>
    <row r="791" spans="27:27" x14ac:dyDescent="0.25">
      <c r="AA791"/>
    </row>
    <row r="792" spans="27:27" x14ac:dyDescent="0.25">
      <c r="AA792"/>
    </row>
    <row r="793" spans="27:27" x14ac:dyDescent="0.25">
      <c r="AA793"/>
    </row>
    <row r="794" spans="27:27" x14ac:dyDescent="0.25">
      <c r="AA794"/>
    </row>
    <row r="795" spans="27:27" x14ac:dyDescent="0.25">
      <c r="AA795"/>
    </row>
    <row r="796" spans="27:27" x14ac:dyDescent="0.25">
      <c r="AA796"/>
    </row>
    <row r="797" spans="27:27" x14ac:dyDescent="0.25">
      <c r="AA797"/>
    </row>
    <row r="798" spans="27:27" x14ac:dyDescent="0.25">
      <c r="AA798"/>
    </row>
    <row r="799" spans="27:27" x14ac:dyDescent="0.25">
      <c r="AA799"/>
    </row>
    <row r="800" spans="27:27" x14ac:dyDescent="0.25">
      <c r="AA800"/>
    </row>
    <row r="801" spans="27:27" x14ac:dyDescent="0.25">
      <c r="AA801"/>
    </row>
    <row r="802" spans="27:27" x14ac:dyDescent="0.25">
      <c r="AA802"/>
    </row>
    <row r="803" spans="27:27" x14ac:dyDescent="0.25">
      <c r="AA803"/>
    </row>
    <row r="804" spans="27:27" x14ac:dyDescent="0.25">
      <c r="AA804"/>
    </row>
    <row r="805" spans="27:27" x14ac:dyDescent="0.25">
      <c r="AA805"/>
    </row>
    <row r="806" spans="27:27" x14ac:dyDescent="0.25">
      <c r="AA806"/>
    </row>
    <row r="807" spans="27:27" x14ac:dyDescent="0.25">
      <c r="AA807"/>
    </row>
    <row r="808" spans="27:27" x14ac:dyDescent="0.25">
      <c r="AA808"/>
    </row>
    <row r="809" spans="27:27" x14ac:dyDescent="0.25">
      <c r="AA809"/>
    </row>
    <row r="810" spans="27:27" x14ac:dyDescent="0.25">
      <c r="AA810"/>
    </row>
    <row r="811" spans="27:27" x14ac:dyDescent="0.25">
      <c r="AA811"/>
    </row>
    <row r="812" spans="27:27" x14ac:dyDescent="0.25">
      <c r="AA812"/>
    </row>
    <row r="813" spans="27:27" x14ac:dyDescent="0.25">
      <c r="AA813"/>
    </row>
    <row r="814" spans="27:27" x14ac:dyDescent="0.25">
      <c r="AA814"/>
    </row>
    <row r="815" spans="27:27" x14ac:dyDescent="0.25">
      <c r="AA815"/>
    </row>
    <row r="816" spans="27:27" x14ac:dyDescent="0.25">
      <c r="AA816"/>
    </row>
    <row r="817" spans="27:27" x14ac:dyDescent="0.25">
      <c r="AA817"/>
    </row>
    <row r="818" spans="27:27" x14ac:dyDescent="0.25">
      <c r="AA818"/>
    </row>
    <row r="819" spans="27:27" x14ac:dyDescent="0.25">
      <c r="AA819"/>
    </row>
    <row r="820" spans="27:27" x14ac:dyDescent="0.25">
      <c r="AA820"/>
    </row>
    <row r="821" spans="27:27" x14ac:dyDescent="0.25">
      <c r="AA821"/>
    </row>
    <row r="822" spans="27:27" x14ac:dyDescent="0.25">
      <c r="AA822"/>
    </row>
    <row r="823" spans="27:27" x14ac:dyDescent="0.25">
      <c r="AA823"/>
    </row>
    <row r="824" spans="27:27" x14ac:dyDescent="0.25">
      <c r="AA824"/>
    </row>
    <row r="825" spans="27:27" x14ac:dyDescent="0.25">
      <c r="AA825"/>
    </row>
    <row r="826" spans="27:27" x14ac:dyDescent="0.25">
      <c r="AA826"/>
    </row>
    <row r="827" spans="27:27" x14ac:dyDescent="0.25">
      <c r="AA827"/>
    </row>
    <row r="828" spans="27:27" x14ac:dyDescent="0.25">
      <c r="AA828"/>
    </row>
    <row r="829" spans="27:27" x14ac:dyDescent="0.25">
      <c r="AA829"/>
    </row>
    <row r="830" spans="27:27" x14ac:dyDescent="0.25">
      <c r="AA830"/>
    </row>
    <row r="831" spans="27:27" x14ac:dyDescent="0.25">
      <c r="AA831"/>
    </row>
    <row r="832" spans="27:27" x14ac:dyDescent="0.25">
      <c r="AA832"/>
    </row>
    <row r="833" spans="27:27" x14ac:dyDescent="0.25">
      <c r="AA833"/>
    </row>
    <row r="834" spans="27:27" x14ac:dyDescent="0.25">
      <c r="AA834"/>
    </row>
    <row r="835" spans="27:27" x14ac:dyDescent="0.25">
      <c r="AA835"/>
    </row>
    <row r="836" spans="27:27" x14ac:dyDescent="0.25">
      <c r="AA836"/>
    </row>
    <row r="837" spans="27:27" x14ac:dyDescent="0.25">
      <c r="AA837"/>
    </row>
    <row r="838" spans="27:27" x14ac:dyDescent="0.25">
      <c r="AA838"/>
    </row>
    <row r="839" spans="27:27" x14ac:dyDescent="0.25">
      <c r="AA839"/>
    </row>
    <row r="840" spans="27:27" x14ac:dyDescent="0.25">
      <c r="AA840"/>
    </row>
    <row r="841" spans="27:27" x14ac:dyDescent="0.25">
      <c r="AA841"/>
    </row>
    <row r="842" spans="27:27" x14ac:dyDescent="0.25">
      <c r="AA842"/>
    </row>
    <row r="843" spans="27:27" x14ac:dyDescent="0.25">
      <c r="AA843"/>
    </row>
    <row r="844" spans="27:27" x14ac:dyDescent="0.25">
      <c r="AA844"/>
    </row>
    <row r="845" spans="27:27" x14ac:dyDescent="0.25">
      <c r="AA845"/>
    </row>
    <row r="846" spans="27:27" x14ac:dyDescent="0.25">
      <c r="AA846"/>
    </row>
    <row r="847" spans="27:27" x14ac:dyDescent="0.25">
      <c r="AA847"/>
    </row>
    <row r="848" spans="27:27" x14ac:dyDescent="0.25">
      <c r="AA848"/>
    </row>
    <row r="849" spans="27:27" x14ac:dyDescent="0.25">
      <c r="AA849"/>
    </row>
    <row r="850" spans="27:27" x14ac:dyDescent="0.25">
      <c r="AA850"/>
    </row>
    <row r="851" spans="27:27" x14ac:dyDescent="0.25">
      <c r="AA851"/>
    </row>
    <row r="852" spans="27:27" x14ac:dyDescent="0.25">
      <c r="AA852"/>
    </row>
    <row r="853" spans="27:27" x14ac:dyDescent="0.25">
      <c r="AA853"/>
    </row>
    <row r="854" spans="27:27" x14ac:dyDescent="0.25">
      <c r="AA854"/>
    </row>
    <row r="855" spans="27:27" x14ac:dyDescent="0.25">
      <c r="AA855"/>
    </row>
    <row r="856" spans="27:27" x14ac:dyDescent="0.25">
      <c r="AA856"/>
    </row>
    <row r="857" spans="27:27" x14ac:dyDescent="0.25">
      <c r="AA857"/>
    </row>
    <row r="858" spans="27:27" x14ac:dyDescent="0.25">
      <c r="AA858"/>
    </row>
    <row r="859" spans="27:27" x14ac:dyDescent="0.25">
      <c r="AA859"/>
    </row>
    <row r="860" spans="27:27" x14ac:dyDescent="0.25">
      <c r="AA860"/>
    </row>
    <row r="861" spans="27:27" x14ac:dyDescent="0.25">
      <c r="AA861"/>
    </row>
    <row r="862" spans="27:27" x14ac:dyDescent="0.25">
      <c r="AA862"/>
    </row>
    <row r="863" spans="27:27" x14ac:dyDescent="0.25">
      <c r="AA863"/>
    </row>
    <row r="864" spans="27:27" x14ac:dyDescent="0.25">
      <c r="AA864"/>
    </row>
    <row r="865" spans="27:27" x14ac:dyDescent="0.25">
      <c r="AA865"/>
    </row>
    <row r="866" spans="27:27" x14ac:dyDescent="0.25">
      <c r="AA866"/>
    </row>
    <row r="867" spans="27:27" x14ac:dyDescent="0.25">
      <c r="AA867"/>
    </row>
    <row r="868" spans="27:27" x14ac:dyDescent="0.25">
      <c r="AA868"/>
    </row>
    <row r="869" spans="27:27" x14ac:dyDescent="0.25">
      <c r="AA869"/>
    </row>
    <row r="870" spans="27:27" x14ac:dyDescent="0.25">
      <c r="AA870"/>
    </row>
    <row r="871" spans="27:27" x14ac:dyDescent="0.25">
      <c r="AA871"/>
    </row>
    <row r="872" spans="27:27" x14ac:dyDescent="0.25">
      <c r="AA872"/>
    </row>
    <row r="873" spans="27:27" x14ac:dyDescent="0.25">
      <c r="AA873"/>
    </row>
    <row r="874" spans="27:27" x14ac:dyDescent="0.25">
      <c r="AA874"/>
    </row>
    <row r="875" spans="27:27" x14ac:dyDescent="0.25">
      <c r="AA875"/>
    </row>
    <row r="876" spans="27:27" x14ac:dyDescent="0.25">
      <c r="AA876"/>
    </row>
    <row r="877" spans="27:27" x14ac:dyDescent="0.25">
      <c r="AA877"/>
    </row>
    <row r="878" spans="27:27" x14ac:dyDescent="0.25">
      <c r="AA878"/>
    </row>
    <row r="879" spans="27:27" x14ac:dyDescent="0.25">
      <c r="AA879"/>
    </row>
    <row r="880" spans="27:27" x14ac:dyDescent="0.25">
      <c r="AA880"/>
    </row>
    <row r="881" spans="27:27" x14ac:dyDescent="0.25">
      <c r="AA881"/>
    </row>
    <row r="882" spans="27:27" x14ac:dyDescent="0.25">
      <c r="AA882"/>
    </row>
    <row r="883" spans="27:27" x14ac:dyDescent="0.25">
      <c r="AA883"/>
    </row>
    <row r="884" spans="27:27" x14ac:dyDescent="0.25">
      <c r="AA884"/>
    </row>
    <row r="885" spans="27:27" x14ac:dyDescent="0.25">
      <c r="AA885"/>
    </row>
    <row r="886" spans="27:27" x14ac:dyDescent="0.25">
      <c r="AA886"/>
    </row>
    <row r="887" spans="27:27" x14ac:dyDescent="0.25">
      <c r="AA887"/>
    </row>
    <row r="888" spans="27:27" x14ac:dyDescent="0.25">
      <c r="AA888"/>
    </row>
    <row r="889" spans="27:27" x14ac:dyDescent="0.25">
      <c r="AA889"/>
    </row>
    <row r="890" spans="27:27" x14ac:dyDescent="0.25">
      <c r="AA890"/>
    </row>
    <row r="891" spans="27:27" x14ac:dyDescent="0.25">
      <c r="AA891"/>
    </row>
    <row r="892" spans="27:27" x14ac:dyDescent="0.25">
      <c r="AA892"/>
    </row>
    <row r="893" spans="27:27" x14ac:dyDescent="0.25">
      <c r="AA893"/>
    </row>
    <row r="894" spans="27:27" x14ac:dyDescent="0.25">
      <c r="AA894"/>
    </row>
    <row r="895" spans="27:27" x14ac:dyDescent="0.25">
      <c r="AA895"/>
    </row>
    <row r="896" spans="27:27" x14ac:dyDescent="0.25">
      <c r="AA896"/>
    </row>
    <row r="897" spans="27:27" x14ac:dyDescent="0.25">
      <c r="AA897"/>
    </row>
    <row r="898" spans="27:27" x14ac:dyDescent="0.25">
      <c r="AA898"/>
    </row>
    <row r="899" spans="27:27" x14ac:dyDescent="0.25">
      <c r="AA899"/>
    </row>
    <row r="900" spans="27:27" x14ac:dyDescent="0.25">
      <c r="AA900"/>
    </row>
    <row r="901" spans="27:27" x14ac:dyDescent="0.25">
      <c r="AA901"/>
    </row>
    <row r="902" spans="27:27" x14ac:dyDescent="0.25">
      <c r="AA902"/>
    </row>
    <row r="903" spans="27:27" x14ac:dyDescent="0.25">
      <c r="AA903"/>
    </row>
    <row r="904" spans="27:27" x14ac:dyDescent="0.25">
      <c r="AA904"/>
    </row>
    <row r="905" spans="27:27" x14ac:dyDescent="0.25">
      <c r="AA905"/>
    </row>
    <row r="906" spans="27:27" x14ac:dyDescent="0.25">
      <c r="AA906"/>
    </row>
    <row r="907" spans="27:27" x14ac:dyDescent="0.25">
      <c r="AA907"/>
    </row>
    <row r="908" spans="27:27" x14ac:dyDescent="0.25">
      <c r="AA908"/>
    </row>
    <row r="909" spans="27:27" x14ac:dyDescent="0.25">
      <c r="AA909"/>
    </row>
    <row r="910" spans="27:27" x14ac:dyDescent="0.25">
      <c r="AA910"/>
    </row>
    <row r="911" spans="27:27" x14ac:dyDescent="0.25">
      <c r="AA911"/>
    </row>
    <row r="912" spans="27:27" x14ac:dyDescent="0.25">
      <c r="AA912"/>
    </row>
    <row r="913" spans="27:27" x14ac:dyDescent="0.25">
      <c r="AA913"/>
    </row>
    <row r="914" spans="27:27" x14ac:dyDescent="0.25">
      <c r="AA914"/>
    </row>
    <row r="915" spans="27:27" x14ac:dyDescent="0.25">
      <c r="AA915"/>
    </row>
    <row r="916" spans="27:27" x14ac:dyDescent="0.25">
      <c r="AA916"/>
    </row>
    <row r="917" spans="27:27" x14ac:dyDescent="0.25">
      <c r="AA917"/>
    </row>
    <row r="918" spans="27:27" x14ac:dyDescent="0.25">
      <c r="AA918"/>
    </row>
    <row r="919" spans="27:27" x14ac:dyDescent="0.25">
      <c r="AA919"/>
    </row>
    <row r="920" spans="27:27" x14ac:dyDescent="0.25">
      <c r="AA920"/>
    </row>
    <row r="921" spans="27:27" x14ac:dyDescent="0.25">
      <c r="AA921"/>
    </row>
    <row r="922" spans="27:27" x14ac:dyDescent="0.25">
      <c r="AA922"/>
    </row>
    <row r="923" spans="27:27" x14ac:dyDescent="0.25">
      <c r="AA923"/>
    </row>
    <row r="924" spans="27:27" x14ac:dyDescent="0.25">
      <c r="AA924"/>
    </row>
    <row r="925" spans="27:27" x14ac:dyDescent="0.25">
      <c r="AA925"/>
    </row>
    <row r="926" spans="27:27" x14ac:dyDescent="0.25">
      <c r="AA926"/>
    </row>
    <row r="927" spans="27:27" x14ac:dyDescent="0.25">
      <c r="AA927"/>
    </row>
    <row r="928" spans="27:27" x14ac:dyDescent="0.25">
      <c r="AA928"/>
    </row>
    <row r="929" spans="27:27" x14ac:dyDescent="0.25">
      <c r="AA929"/>
    </row>
    <row r="930" spans="27:27" x14ac:dyDescent="0.25">
      <c r="AA930"/>
    </row>
    <row r="931" spans="27:27" x14ac:dyDescent="0.25">
      <c r="AA931"/>
    </row>
    <row r="932" spans="27:27" x14ac:dyDescent="0.25">
      <c r="AA932"/>
    </row>
    <row r="933" spans="27:27" x14ac:dyDescent="0.25">
      <c r="AA933"/>
    </row>
    <row r="934" spans="27:27" x14ac:dyDescent="0.25">
      <c r="AA934"/>
    </row>
    <row r="935" spans="27:27" x14ac:dyDescent="0.25">
      <c r="AA935"/>
    </row>
    <row r="936" spans="27:27" x14ac:dyDescent="0.25">
      <c r="AA936"/>
    </row>
    <row r="937" spans="27:27" x14ac:dyDescent="0.25">
      <c r="AA937"/>
    </row>
    <row r="938" spans="27:27" x14ac:dyDescent="0.25">
      <c r="AA938"/>
    </row>
    <row r="939" spans="27:27" x14ac:dyDescent="0.25">
      <c r="AA939"/>
    </row>
    <row r="940" spans="27:27" x14ac:dyDescent="0.25">
      <c r="AA940"/>
    </row>
    <row r="941" spans="27:27" x14ac:dyDescent="0.25">
      <c r="AA941"/>
    </row>
    <row r="942" spans="27:27" x14ac:dyDescent="0.25">
      <c r="AA942"/>
    </row>
    <row r="943" spans="27:27" x14ac:dyDescent="0.25">
      <c r="AA943"/>
    </row>
    <row r="944" spans="27:27" x14ac:dyDescent="0.25">
      <c r="AA944"/>
    </row>
    <row r="945" spans="27:27" x14ac:dyDescent="0.25">
      <c r="AA945"/>
    </row>
    <row r="946" spans="27:27" x14ac:dyDescent="0.25">
      <c r="AA946"/>
    </row>
    <row r="947" spans="27:27" x14ac:dyDescent="0.25">
      <c r="AA947"/>
    </row>
    <row r="948" spans="27:27" x14ac:dyDescent="0.25">
      <c r="AA948"/>
    </row>
    <row r="949" spans="27:27" x14ac:dyDescent="0.25">
      <c r="AA949"/>
    </row>
    <row r="950" spans="27:27" x14ac:dyDescent="0.25">
      <c r="AA950"/>
    </row>
    <row r="951" spans="27:27" x14ac:dyDescent="0.25">
      <c r="AA951"/>
    </row>
    <row r="952" spans="27:27" x14ac:dyDescent="0.25">
      <c r="AA952"/>
    </row>
    <row r="953" spans="27:27" x14ac:dyDescent="0.25">
      <c r="AA953"/>
    </row>
    <row r="954" spans="27:27" x14ac:dyDescent="0.25">
      <c r="AA954"/>
    </row>
    <row r="955" spans="27:27" x14ac:dyDescent="0.25">
      <c r="AA955"/>
    </row>
    <row r="956" spans="27:27" x14ac:dyDescent="0.25">
      <c r="AA956"/>
    </row>
    <row r="957" spans="27:27" x14ac:dyDescent="0.25">
      <c r="AA957"/>
    </row>
    <row r="958" spans="27:27" x14ac:dyDescent="0.25">
      <c r="AA958"/>
    </row>
    <row r="959" spans="27:27" x14ac:dyDescent="0.25">
      <c r="AA959"/>
    </row>
    <row r="960" spans="27:27" x14ac:dyDescent="0.25">
      <c r="AA960"/>
    </row>
    <row r="961" spans="27:27" x14ac:dyDescent="0.25">
      <c r="AA961"/>
    </row>
    <row r="962" spans="27:27" x14ac:dyDescent="0.25">
      <c r="AA962"/>
    </row>
    <row r="963" spans="27:27" x14ac:dyDescent="0.25">
      <c r="AA963"/>
    </row>
    <row r="964" spans="27:27" x14ac:dyDescent="0.25">
      <c r="AA964"/>
    </row>
    <row r="965" spans="27:27" x14ac:dyDescent="0.25">
      <c r="AA965"/>
    </row>
    <row r="966" spans="27:27" x14ac:dyDescent="0.25">
      <c r="AA966"/>
    </row>
    <row r="967" spans="27:27" x14ac:dyDescent="0.25">
      <c r="AA967"/>
    </row>
    <row r="968" spans="27:27" x14ac:dyDescent="0.25">
      <c r="AA968"/>
    </row>
    <row r="969" spans="27:27" x14ac:dyDescent="0.25">
      <c r="AA969"/>
    </row>
    <row r="970" spans="27:27" x14ac:dyDescent="0.25">
      <c r="AA970"/>
    </row>
    <row r="971" spans="27:27" x14ac:dyDescent="0.25">
      <c r="AA971"/>
    </row>
    <row r="972" spans="27:27" x14ac:dyDescent="0.25">
      <c r="AA972"/>
    </row>
    <row r="973" spans="27:27" x14ac:dyDescent="0.25">
      <c r="AA973"/>
    </row>
    <row r="974" spans="27:27" x14ac:dyDescent="0.25">
      <c r="AA974"/>
    </row>
    <row r="975" spans="27:27" x14ac:dyDescent="0.25">
      <c r="AA975"/>
    </row>
    <row r="976" spans="27:27" x14ac:dyDescent="0.25">
      <c r="AA976"/>
    </row>
    <row r="977" spans="27:27" x14ac:dyDescent="0.25">
      <c r="AA977"/>
    </row>
    <row r="978" spans="27:27" x14ac:dyDescent="0.25">
      <c r="AA978"/>
    </row>
    <row r="979" spans="27:27" x14ac:dyDescent="0.25">
      <c r="AA979"/>
    </row>
    <row r="980" spans="27:27" x14ac:dyDescent="0.25">
      <c r="AA980"/>
    </row>
    <row r="981" spans="27:27" x14ac:dyDescent="0.25">
      <c r="AA981"/>
    </row>
  </sheetData>
  <autoFilter ref="A1:AA105" xr:uid="{00000000-0001-0000-0000-000000000000}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Take Off</vt:lpstr>
      <vt:lpstr>Fab. Shedule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Daniel Pijanowski</cp:lastModifiedBy>
  <dcterms:created xsi:type="dcterms:W3CDTF">2015-06-05T18:17:20Z</dcterms:created>
  <dcterms:modified xsi:type="dcterms:W3CDTF">2023-10-16T19:34:12Z</dcterms:modified>
</cp:coreProperties>
</file>