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87F2F8B7-5BF0-FE4C-BDFB-CE393E2F295E}" xr6:coauthVersionLast="43" xr6:coauthVersionMax="43" xr10:uidLastSave="{00000000-0000-0000-0000-000000000000}"/>
  <bookViews>
    <workbookView xWindow="0" yWindow="0" windowWidth="24000" windowHeight="9735" xr2:uid="{00000000-000D-0000-FFFF-FFFF00000000}"/>
  </bookViews>
  <sheets>
    <sheet name="Hàng hó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T5" i="1"/>
  <c r="M5" i="1"/>
  <c r="U5" i="1"/>
  <c r="N5" i="1"/>
  <c r="V5" i="1"/>
  <c r="O5" i="1"/>
  <c r="W5" i="1"/>
  <c r="X5" i="1"/>
  <c r="L6" i="1"/>
  <c r="T6" i="1"/>
  <c r="M6" i="1"/>
  <c r="U6" i="1"/>
  <c r="N6" i="1"/>
  <c r="V6" i="1"/>
  <c r="O6" i="1"/>
  <c r="W6" i="1"/>
  <c r="X6" i="1"/>
  <c r="L7" i="1"/>
  <c r="T7" i="1"/>
  <c r="M7" i="1"/>
  <c r="U7" i="1"/>
  <c r="N7" i="1"/>
  <c r="V7" i="1"/>
  <c r="O7" i="1"/>
  <c r="W7" i="1"/>
  <c r="X7" i="1"/>
  <c r="L8" i="1"/>
  <c r="T8" i="1"/>
  <c r="M8" i="1"/>
  <c r="U8" i="1"/>
  <c r="N8" i="1"/>
  <c r="V8" i="1"/>
  <c r="O8" i="1"/>
  <c r="W8" i="1"/>
  <c r="X8" i="1"/>
  <c r="L9" i="1"/>
  <c r="T9" i="1"/>
  <c r="M9" i="1"/>
  <c r="U9" i="1"/>
  <c r="N9" i="1"/>
  <c r="V9" i="1"/>
  <c r="O9" i="1"/>
  <c r="W9" i="1"/>
  <c r="X9" i="1"/>
  <c r="L10" i="1"/>
  <c r="T10" i="1"/>
  <c r="M10" i="1"/>
  <c r="U10" i="1"/>
  <c r="N10" i="1"/>
  <c r="V10" i="1"/>
  <c r="O10" i="1"/>
  <c r="W10" i="1"/>
  <c r="X10" i="1"/>
  <c r="L11" i="1"/>
  <c r="T11" i="1"/>
  <c r="M11" i="1"/>
  <c r="U11" i="1"/>
  <c r="N11" i="1"/>
  <c r="V11" i="1"/>
  <c r="O11" i="1"/>
  <c r="W11" i="1"/>
  <c r="X11" i="1"/>
  <c r="D12" i="1"/>
  <c r="H12" i="1"/>
  <c r="L12" i="1"/>
  <c r="T12" i="1"/>
  <c r="M12" i="1"/>
  <c r="U12" i="1"/>
  <c r="F12" i="1"/>
  <c r="N12" i="1"/>
  <c r="V12" i="1"/>
  <c r="O12" i="1"/>
  <c r="S12" i="1"/>
  <c r="W12" i="1"/>
  <c r="X12" i="1"/>
  <c r="L13" i="1"/>
  <c r="T13" i="1"/>
  <c r="M13" i="1"/>
  <c r="U13" i="1"/>
  <c r="N13" i="1"/>
  <c r="V13" i="1"/>
  <c r="O13" i="1"/>
  <c r="W13" i="1"/>
  <c r="X13" i="1"/>
  <c r="L14" i="1"/>
  <c r="T14" i="1"/>
  <c r="M14" i="1"/>
  <c r="U14" i="1"/>
  <c r="N14" i="1"/>
  <c r="V14" i="1"/>
  <c r="O14" i="1"/>
  <c r="W14" i="1"/>
  <c r="X14" i="1"/>
  <c r="D16" i="1"/>
  <c r="L16" i="1"/>
  <c r="T16" i="1"/>
  <c r="M16" i="1"/>
  <c r="U16" i="1"/>
  <c r="N16" i="1"/>
  <c r="V16" i="1"/>
  <c r="O16" i="1"/>
  <c r="W16" i="1"/>
  <c r="X16" i="1"/>
  <c r="D17" i="1"/>
  <c r="L17" i="1"/>
  <c r="T17" i="1"/>
  <c r="M17" i="1"/>
  <c r="U17" i="1"/>
  <c r="N17" i="1"/>
  <c r="V17" i="1"/>
  <c r="O17" i="1"/>
  <c r="W17" i="1"/>
  <c r="X17" i="1"/>
  <c r="L18" i="1"/>
  <c r="T18" i="1"/>
  <c r="M18" i="1"/>
  <c r="U18" i="1"/>
  <c r="N18" i="1"/>
  <c r="V18" i="1"/>
  <c r="O18" i="1"/>
  <c r="W18" i="1"/>
  <c r="X18" i="1"/>
  <c r="L19" i="1"/>
  <c r="T19" i="1"/>
  <c r="M19" i="1"/>
  <c r="U19" i="1"/>
  <c r="N19" i="1"/>
  <c r="V19" i="1"/>
  <c r="O19" i="1"/>
  <c r="W19" i="1"/>
  <c r="X19" i="1"/>
  <c r="L20" i="1"/>
  <c r="T20" i="1"/>
  <c r="M20" i="1"/>
  <c r="U20" i="1"/>
  <c r="N20" i="1"/>
  <c r="V20" i="1"/>
  <c r="O20" i="1"/>
  <c r="W20" i="1"/>
  <c r="X20" i="1"/>
  <c r="L21" i="1"/>
  <c r="T21" i="1"/>
  <c r="M21" i="1"/>
  <c r="U21" i="1"/>
  <c r="N21" i="1"/>
  <c r="V21" i="1"/>
  <c r="O21" i="1"/>
  <c r="W21" i="1"/>
  <c r="X21" i="1"/>
  <c r="L22" i="1"/>
  <c r="T22" i="1"/>
  <c r="M22" i="1"/>
  <c r="U22" i="1"/>
  <c r="N22" i="1"/>
  <c r="V22" i="1"/>
  <c r="O22" i="1"/>
  <c r="W22" i="1"/>
  <c r="X22" i="1"/>
  <c r="L23" i="1"/>
  <c r="T23" i="1"/>
  <c r="M23" i="1"/>
  <c r="U23" i="1"/>
  <c r="N23" i="1"/>
  <c r="V23" i="1"/>
  <c r="O23" i="1"/>
  <c r="W23" i="1"/>
  <c r="X23" i="1"/>
  <c r="L24" i="1"/>
  <c r="T24" i="1"/>
  <c r="M24" i="1"/>
  <c r="U24" i="1"/>
  <c r="N24" i="1"/>
  <c r="V24" i="1"/>
  <c r="O24" i="1"/>
  <c r="W24" i="1"/>
  <c r="X24" i="1"/>
  <c r="L25" i="1"/>
  <c r="T25" i="1"/>
  <c r="M25" i="1"/>
  <c r="U25" i="1"/>
  <c r="N25" i="1"/>
  <c r="V25" i="1"/>
  <c r="O25" i="1"/>
  <c r="W25" i="1"/>
  <c r="X25" i="1"/>
  <c r="L26" i="1"/>
  <c r="T26" i="1"/>
  <c r="M26" i="1"/>
  <c r="U26" i="1"/>
  <c r="N26" i="1"/>
  <c r="V26" i="1"/>
  <c r="O26" i="1"/>
  <c r="W26" i="1"/>
  <c r="X26" i="1"/>
  <c r="L27" i="1"/>
  <c r="T27" i="1"/>
  <c r="M27" i="1"/>
  <c r="U27" i="1"/>
  <c r="N27" i="1"/>
  <c r="V27" i="1"/>
  <c r="O27" i="1"/>
  <c r="W27" i="1"/>
  <c r="X27" i="1"/>
  <c r="H28" i="1"/>
  <c r="L28" i="1"/>
  <c r="T28" i="1"/>
  <c r="M28" i="1"/>
  <c r="U28" i="1"/>
  <c r="N28" i="1"/>
  <c r="V28" i="1"/>
  <c r="O28" i="1"/>
  <c r="W28" i="1"/>
  <c r="X28" i="1"/>
  <c r="L29" i="1"/>
  <c r="T29" i="1"/>
  <c r="M29" i="1"/>
  <c r="U29" i="1"/>
  <c r="N29" i="1"/>
  <c r="V29" i="1"/>
  <c r="O29" i="1"/>
  <c r="W29" i="1"/>
  <c r="X29" i="1"/>
  <c r="L30" i="1"/>
  <c r="T30" i="1"/>
  <c r="M30" i="1"/>
  <c r="U30" i="1"/>
  <c r="N30" i="1"/>
  <c r="V30" i="1"/>
  <c r="O30" i="1"/>
  <c r="W30" i="1"/>
  <c r="X30" i="1"/>
  <c r="D31" i="1"/>
  <c r="H31" i="1"/>
  <c r="L31" i="1"/>
  <c r="T31" i="1"/>
  <c r="M31" i="1"/>
  <c r="U31" i="1"/>
  <c r="J31" i="1"/>
  <c r="N31" i="1"/>
  <c r="V31" i="1"/>
  <c r="O31" i="1"/>
  <c r="W31" i="1"/>
  <c r="X31" i="1"/>
  <c r="L32" i="1"/>
  <c r="T32" i="1"/>
  <c r="M32" i="1"/>
  <c r="U32" i="1"/>
  <c r="N32" i="1"/>
  <c r="V32" i="1"/>
  <c r="O32" i="1"/>
  <c r="W32" i="1"/>
  <c r="X32" i="1"/>
  <c r="D33" i="1"/>
  <c r="L33" i="1"/>
  <c r="T33" i="1"/>
  <c r="M33" i="1"/>
  <c r="U33" i="1"/>
  <c r="N33" i="1"/>
  <c r="V33" i="1"/>
  <c r="O33" i="1"/>
  <c r="W33" i="1"/>
  <c r="X33" i="1"/>
  <c r="L34" i="1"/>
  <c r="T34" i="1"/>
  <c r="M34" i="1"/>
  <c r="U34" i="1"/>
  <c r="N34" i="1"/>
  <c r="V34" i="1"/>
  <c r="O34" i="1"/>
  <c r="W34" i="1"/>
  <c r="X34" i="1"/>
  <c r="L35" i="1"/>
  <c r="T35" i="1"/>
  <c r="M35" i="1"/>
  <c r="U35" i="1"/>
  <c r="N35" i="1"/>
  <c r="V35" i="1"/>
  <c r="O35" i="1"/>
  <c r="S35" i="1"/>
  <c r="W35" i="1"/>
  <c r="X35" i="1"/>
  <c r="L36" i="1"/>
  <c r="T36" i="1"/>
  <c r="M36" i="1"/>
  <c r="U36" i="1"/>
  <c r="N36" i="1"/>
  <c r="V36" i="1"/>
  <c r="O36" i="1"/>
  <c r="W36" i="1"/>
  <c r="X36" i="1"/>
  <c r="L37" i="1"/>
  <c r="T37" i="1"/>
  <c r="M37" i="1"/>
  <c r="U37" i="1"/>
  <c r="N37" i="1"/>
  <c r="V37" i="1"/>
  <c r="O37" i="1"/>
  <c r="W37" i="1"/>
  <c r="X37" i="1"/>
  <c r="L38" i="1"/>
  <c r="T38" i="1"/>
  <c r="M38" i="1"/>
  <c r="U38" i="1"/>
  <c r="N38" i="1"/>
  <c r="V38" i="1"/>
  <c r="O38" i="1"/>
  <c r="W38" i="1"/>
  <c r="X38" i="1"/>
  <c r="L39" i="1"/>
  <c r="T39" i="1"/>
  <c r="M39" i="1"/>
  <c r="U39" i="1"/>
  <c r="N39" i="1"/>
  <c r="V39" i="1"/>
  <c r="O39" i="1"/>
  <c r="W39" i="1"/>
  <c r="X39" i="1"/>
  <c r="L40" i="1"/>
  <c r="T40" i="1"/>
  <c r="M40" i="1"/>
  <c r="U40" i="1"/>
  <c r="N40" i="1"/>
  <c r="V40" i="1"/>
  <c r="O40" i="1"/>
  <c r="W40" i="1"/>
  <c r="X40" i="1"/>
  <c r="L41" i="1"/>
  <c r="T41" i="1"/>
  <c r="M41" i="1"/>
  <c r="U41" i="1"/>
  <c r="N41" i="1"/>
  <c r="V41" i="1"/>
  <c r="O41" i="1"/>
  <c r="W41" i="1"/>
  <c r="X41" i="1"/>
  <c r="L42" i="1"/>
  <c r="T42" i="1"/>
  <c r="M42" i="1"/>
  <c r="U42" i="1"/>
  <c r="N42" i="1"/>
  <c r="V42" i="1"/>
  <c r="O42" i="1"/>
  <c r="W42" i="1"/>
  <c r="X42" i="1"/>
  <c r="L43" i="1"/>
  <c r="T43" i="1"/>
  <c r="M43" i="1"/>
  <c r="U43" i="1"/>
  <c r="N43" i="1"/>
  <c r="V43" i="1"/>
  <c r="O43" i="1"/>
  <c r="W43" i="1"/>
  <c r="X43" i="1"/>
  <c r="L44" i="1"/>
  <c r="T44" i="1"/>
  <c r="M44" i="1"/>
  <c r="U44" i="1"/>
  <c r="N44" i="1"/>
  <c r="V44" i="1"/>
  <c r="O44" i="1"/>
  <c r="W44" i="1"/>
  <c r="X44" i="1"/>
  <c r="L45" i="1"/>
  <c r="T45" i="1"/>
  <c r="M45" i="1"/>
  <c r="U45" i="1"/>
  <c r="N45" i="1"/>
  <c r="V45" i="1"/>
  <c r="O45" i="1"/>
  <c r="W45" i="1"/>
  <c r="X45" i="1"/>
  <c r="L46" i="1"/>
  <c r="T46" i="1"/>
  <c r="M46" i="1"/>
  <c r="U46" i="1"/>
  <c r="N46" i="1"/>
  <c r="V46" i="1"/>
  <c r="O46" i="1"/>
  <c r="W46" i="1"/>
  <c r="X46" i="1"/>
  <c r="L47" i="1"/>
  <c r="T47" i="1"/>
  <c r="M47" i="1"/>
  <c r="U47" i="1"/>
  <c r="N47" i="1"/>
  <c r="V47" i="1"/>
  <c r="O47" i="1"/>
  <c r="W47" i="1"/>
  <c r="X47" i="1"/>
  <c r="L48" i="1"/>
  <c r="T48" i="1"/>
  <c r="M48" i="1"/>
  <c r="U48" i="1"/>
  <c r="N48" i="1"/>
  <c r="V48" i="1"/>
  <c r="O48" i="1"/>
  <c r="W48" i="1"/>
  <c r="X48" i="1"/>
  <c r="L49" i="1"/>
  <c r="T49" i="1"/>
  <c r="M49" i="1"/>
  <c r="U49" i="1"/>
  <c r="N49" i="1"/>
  <c r="V49" i="1"/>
  <c r="O49" i="1"/>
  <c r="W49" i="1"/>
  <c r="X49" i="1"/>
  <c r="L50" i="1"/>
  <c r="T50" i="1"/>
  <c r="M50" i="1"/>
  <c r="U50" i="1"/>
  <c r="N50" i="1"/>
  <c r="V50" i="1"/>
  <c r="O50" i="1"/>
  <c r="W50" i="1"/>
  <c r="X50" i="1"/>
  <c r="L51" i="1"/>
  <c r="T51" i="1"/>
  <c r="M51" i="1"/>
  <c r="U51" i="1"/>
  <c r="N51" i="1"/>
  <c r="V51" i="1"/>
  <c r="O51" i="1"/>
  <c r="W51" i="1"/>
  <c r="X51" i="1"/>
  <c r="H52" i="1"/>
  <c r="L52" i="1"/>
  <c r="T52" i="1"/>
  <c r="M52" i="1"/>
  <c r="U52" i="1"/>
  <c r="N52" i="1"/>
  <c r="V52" i="1"/>
  <c r="O52" i="1"/>
  <c r="W52" i="1"/>
  <c r="X52" i="1"/>
  <c r="L53" i="1"/>
  <c r="T53" i="1"/>
  <c r="M53" i="1"/>
  <c r="U53" i="1"/>
  <c r="N53" i="1"/>
  <c r="V53" i="1"/>
  <c r="G53" i="1"/>
  <c r="O53" i="1"/>
  <c r="W53" i="1"/>
  <c r="X53" i="1"/>
  <c r="D54" i="1"/>
  <c r="L54" i="1"/>
  <c r="T54" i="1"/>
  <c r="M54" i="1"/>
  <c r="U54" i="1"/>
  <c r="N54" i="1"/>
  <c r="V54" i="1"/>
  <c r="O54" i="1"/>
  <c r="W54" i="1"/>
  <c r="X54" i="1"/>
  <c r="L55" i="1"/>
  <c r="T55" i="1"/>
  <c r="M55" i="1"/>
  <c r="U55" i="1"/>
  <c r="N55" i="1"/>
  <c r="V55" i="1"/>
  <c r="O55" i="1"/>
  <c r="W55" i="1"/>
  <c r="X55" i="1"/>
  <c r="D56" i="1"/>
  <c r="L56" i="1"/>
  <c r="T56" i="1"/>
  <c r="M56" i="1"/>
  <c r="U56" i="1"/>
  <c r="N56" i="1"/>
  <c r="V56" i="1"/>
  <c r="O56" i="1"/>
  <c r="W56" i="1"/>
  <c r="X56" i="1"/>
  <c r="D57" i="1"/>
  <c r="L57" i="1"/>
  <c r="T57" i="1"/>
  <c r="M57" i="1"/>
  <c r="U57" i="1"/>
  <c r="N57" i="1"/>
  <c r="V57" i="1"/>
  <c r="O57" i="1"/>
  <c r="W57" i="1"/>
  <c r="X57" i="1"/>
  <c r="L60" i="1"/>
  <c r="T60" i="1"/>
  <c r="M60" i="1"/>
  <c r="U60" i="1"/>
  <c r="N60" i="1"/>
  <c r="V60" i="1"/>
  <c r="O60" i="1"/>
  <c r="W60" i="1"/>
  <c r="X60" i="1"/>
  <c r="L61" i="1"/>
  <c r="T61" i="1"/>
  <c r="M61" i="1"/>
  <c r="U61" i="1"/>
  <c r="N61" i="1"/>
  <c r="V61" i="1"/>
  <c r="O61" i="1"/>
  <c r="W61" i="1"/>
  <c r="X61" i="1"/>
  <c r="L62" i="1"/>
  <c r="T62" i="1"/>
  <c r="M62" i="1"/>
  <c r="U62" i="1"/>
  <c r="N62" i="1"/>
  <c r="V62" i="1"/>
  <c r="O62" i="1"/>
  <c r="W62" i="1"/>
  <c r="X62" i="1"/>
  <c r="L63" i="1"/>
  <c r="T63" i="1"/>
  <c r="M63" i="1"/>
  <c r="U63" i="1"/>
  <c r="N63" i="1"/>
  <c r="V63" i="1"/>
  <c r="O63" i="1"/>
  <c r="W63" i="1"/>
  <c r="X63" i="1"/>
  <c r="L64" i="1"/>
  <c r="T64" i="1"/>
  <c r="M64" i="1"/>
  <c r="U64" i="1"/>
  <c r="N64" i="1"/>
  <c r="V64" i="1"/>
  <c r="O64" i="1"/>
  <c r="W64" i="1"/>
  <c r="X64" i="1"/>
  <c r="L65" i="1"/>
  <c r="T65" i="1"/>
  <c r="M65" i="1"/>
  <c r="U65" i="1"/>
  <c r="N65" i="1"/>
  <c r="V65" i="1"/>
  <c r="O65" i="1"/>
  <c r="W65" i="1"/>
  <c r="X65" i="1"/>
  <c r="L66" i="1"/>
  <c r="T66" i="1"/>
  <c r="M66" i="1"/>
  <c r="U66" i="1"/>
  <c r="N66" i="1"/>
  <c r="V66" i="1"/>
  <c r="O66" i="1"/>
  <c r="W66" i="1"/>
  <c r="X66" i="1"/>
  <c r="L67" i="1"/>
  <c r="T67" i="1"/>
  <c r="M67" i="1"/>
  <c r="U67" i="1"/>
  <c r="N67" i="1"/>
  <c r="V67" i="1"/>
  <c r="O67" i="1"/>
  <c r="W67" i="1"/>
  <c r="X67" i="1"/>
  <c r="L68" i="1"/>
  <c r="T68" i="1"/>
  <c r="M68" i="1"/>
  <c r="U68" i="1"/>
  <c r="N68" i="1"/>
  <c r="V68" i="1"/>
  <c r="O68" i="1"/>
  <c r="W68" i="1"/>
  <c r="X68" i="1"/>
  <c r="L70" i="1"/>
  <c r="T70" i="1"/>
  <c r="M70" i="1"/>
  <c r="U70" i="1"/>
  <c r="N70" i="1"/>
  <c r="V70" i="1"/>
  <c r="O70" i="1"/>
  <c r="W70" i="1"/>
  <c r="X70" i="1"/>
  <c r="L71" i="1"/>
  <c r="T71" i="1"/>
  <c r="M71" i="1"/>
  <c r="U71" i="1"/>
  <c r="N71" i="1"/>
  <c r="V71" i="1"/>
  <c r="O71" i="1"/>
  <c r="W71" i="1"/>
  <c r="X71" i="1"/>
  <c r="L72" i="1"/>
  <c r="T72" i="1"/>
  <c r="M72" i="1"/>
  <c r="U72" i="1"/>
  <c r="N72" i="1"/>
  <c r="V72" i="1"/>
  <c r="O72" i="1"/>
  <c r="W72" i="1"/>
  <c r="X72" i="1"/>
  <c r="L73" i="1"/>
  <c r="T73" i="1"/>
  <c r="M73" i="1"/>
  <c r="U73" i="1"/>
  <c r="N73" i="1"/>
  <c r="V73" i="1"/>
  <c r="O73" i="1"/>
  <c r="W73" i="1"/>
  <c r="X73" i="1"/>
  <c r="L4" i="1"/>
  <c r="T4" i="1"/>
  <c r="M4" i="1"/>
  <c r="U4" i="1"/>
  <c r="N4" i="1"/>
  <c r="V4" i="1"/>
  <c r="O4" i="1"/>
  <c r="W4" i="1"/>
  <c r="X4" i="1"/>
  <c r="S15" i="1"/>
  <c r="O69" i="1"/>
  <c r="N69" i="1"/>
  <c r="M69" i="1"/>
  <c r="L69" i="1"/>
  <c r="O59" i="1"/>
  <c r="N59" i="1"/>
  <c r="M59" i="1"/>
  <c r="L59" i="1"/>
  <c r="O58" i="1"/>
  <c r="N58" i="1"/>
  <c r="M58" i="1"/>
  <c r="L58" i="1"/>
  <c r="O15" i="1"/>
  <c r="N15" i="1"/>
  <c r="M15" i="1"/>
  <c r="L15" i="1"/>
  <c r="T15" i="1"/>
  <c r="U15" i="1"/>
  <c r="V15" i="1"/>
  <c r="W15" i="1"/>
  <c r="X15" i="1"/>
  <c r="T58" i="1"/>
  <c r="U58" i="1"/>
  <c r="V58" i="1"/>
  <c r="W58" i="1"/>
  <c r="T59" i="1"/>
  <c r="U59" i="1"/>
  <c r="V59" i="1"/>
  <c r="W59" i="1"/>
  <c r="T69" i="1"/>
  <c r="U69" i="1"/>
  <c r="V69" i="1"/>
  <c r="W69" i="1"/>
  <c r="X69" i="1"/>
  <c r="X59" i="1"/>
  <c r="X58" i="1"/>
  <c r="C54" i="1"/>
</calcChain>
</file>

<file path=xl/sharedStrings.xml><?xml version="1.0" encoding="utf-8"?>
<sst xmlns="http://schemas.openxmlformats.org/spreadsheetml/2006/main" count="170" uniqueCount="98">
  <si>
    <t>TÊN HÀNG HOÁ</t>
  </si>
  <si>
    <t>ĐVT</t>
  </si>
  <si>
    <t>Plant Creamer Powder (Bột sữa)2kg</t>
  </si>
  <si>
    <t>Gói</t>
  </si>
  <si>
    <t>Ai-Yu Powder (Bột thạch Ai-Yu)500g</t>
  </si>
  <si>
    <t>Pudding Powder (Bột thạch Pudding)1kg</t>
  </si>
  <si>
    <t>Chocolate Powder (Bột Sô cô la)1kg</t>
  </si>
  <si>
    <t>Taro Powder (Bột khoai môn)1kg</t>
  </si>
  <si>
    <t>Matcha Flavor Power 500gr/Bag; 10 bag/cs</t>
  </si>
  <si>
    <t>Grass Jelly Powder (Bột thạch Sương Sáo)1kg</t>
  </si>
  <si>
    <t>Original Smoothie Powder (Bột đá xay)1kg</t>
  </si>
  <si>
    <t>House Special Creamer Powder (Bột CCP)400g</t>
  </si>
  <si>
    <t>Black Tea (Trà đen)150g</t>
  </si>
  <si>
    <t>Green Tea (Trà xanh)150g</t>
  </si>
  <si>
    <t>Earl Grey Tea (Trà Earl Grey)150g</t>
  </si>
  <si>
    <t>Alisan Tea (Trà Alisan)150g</t>
  </si>
  <si>
    <t>Oolong Tea (Trà Olong)150g</t>
  </si>
  <si>
    <t>Coffee Powder (Bột Coffee)120g</t>
  </si>
  <si>
    <t>Toffee Syrup (Si rô Toffee)1.3kg</t>
  </si>
  <si>
    <t>Hộp</t>
  </si>
  <si>
    <t>Peach Syrup (Si rô Đào)5kg</t>
  </si>
  <si>
    <t>Can</t>
  </si>
  <si>
    <t>Winter Melon Syrup (Si rô Bí đao)2.5kg</t>
  </si>
  <si>
    <t>Passion Fruit Syrup (Si rô Chanh dây)5kg</t>
  </si>
  <si>
    <t>Mango Puree (Si rô Xoài)2.5kg</t>
  </si>
  <si>
    <t>Lychee Concentrate Liquid (Si rô Vải)2.5kg</t>
  </si>
  <si>
    <t>Purple Plum (Si rô Đào Hồng Mận)1.2kg</t>
  </si>
  <si>
    <t>Lime Syrup (Si rô Chanh)2.2kg</t>
  </si>
  <si>
    <t>Mật ong 3kg</t>
  </si>
  <si>
    <t>Chai</t>
  </si>
  <si>
    <t>Syrup (Đường nước)3kg</t>
  </si>
  <si>
    <t>Coconut Jelly (Thạch Dừa)3.8kg</t>
  </si>
  <si>
    <t>Konjac Jelly (Thạch Trái cây)3.85kg</t>
  </si>
  <si>
    <t>White Pearl (Trân châu trắng)2kg</t>
  </si>
  <si>
    <t>Brown Sugar Jelly (Thạch Đường Nâu)3.2kg</t>
  </si>
  <si>
    <t>Pearl (Trân châu đen)3kg</t>
  </si>
  <si>
    <t>Red Bean (Đậu đỏ)3.6kg</t>
  </si>
  <si>
    <t>Cup (500cc) (Ly 500cc) 1 thùng 20 dây, 100pcs/dây</t>
  </si>
  <si>
    <t>Dây</t>
  </si>
  <si>
    <t>Paper Cup (16oz) (Ly giấy)</t>
  </si>
  <si>
    <t>Straw (thick) (Ống hút lớn) 1kg/ túi, 2000pcs/cs; 5bag/cs; 400pcs/ bag</t>
  </si>
  <si>
    <t>Bịch</t>
  </si>
  <si>
    <t>Straw (thin) (Ống hút nhỏ) 5000pcs/cs; 5bag/cs; 1000pcs/ bag</t>
  </si>
  <si>
    <t>Cup Seal (Màng bọc thực phẩm - Dán ly)</t>
  </si>
  <si>
    <t>Cuộn</t>
  </si>
  <si>
    <t>Cup (700cc) (Ly 700cc) 50pcs/day; 20 day/ cs</t>
  </si>
  <si>
    <t>Raised Cover (Nắp vung) 100pcs/ day, 20 dây/cs</t>
  </si>
  <si>
    <t>Flat Cover (Nắp bằng)</t>
  </si>
  <si>
    <t>Paper cup cover (Nắp ly giấy)</t>
  </si>
  <si>
    <t>Cup Holder (for 3) (Khay đựng ly 3)</t>
  </si>
  <si>
    <t>Cái</t>
  </si>
  <si>
    <t>Cup Holder (for 4) (Khay đựng ly 4)</t>
  </si>
  <si>
    <t>Filter Cloth (Vải lọc trà)</t>
  </si>
  <si>
    <t>Dâu tây</t>
  </si>
  <si>
    <t>Syrup Popcorn</t>
  </si>
  <si>
    <t>Oreo</t>
  </si>
  <si>
    <t>Popcorn caramel</t>
  </si>
  <si>
    <t>gói</t>
  </si>
  <si>
    <t>Ống hút thìa</t>
  </si>
  <si>
    <t>bịch</t>
  </si>
  <si>
    <t>Brown Sugar Syrup</t>
  </si>
  <si>
    <t>Cup sleeve</t>
  </si>
  <si>
    <t>giấy lọc café</t>
  </si>
  <si>
    <t>Hột é</t>
  </si>
  <si>
    <t>Túi</t>
  </si>
  <si>
    <t>Đường nâu</t>
  </si>
  <si>
    <t>Sữa Lite Milk ( 12x1L )</t>
  </si>
  <si>
    <t xml:space="preserve">   Kem tươi tatua 1L NZ</t>
  </si>
  <si>
    <t xml:space="preserve">   Bơ Viên Zelachi</t>
  </si>
  <si>
    <t xml:space="preserve">   Kem xịt 400gam pháp</t>
  </si>
  <si>
    <t xml:space="preserve">   Sữa SC Yakult</t>
  </si>
  <si>
    <t>Nha Đam</t>
  </si>
  <si>
    <t>Túi nilong đựng 1 ly</t>
  </si>
  <si>
    <t>kg</t>
  </si>
  <si>
    <t>Túi nilong đựng 2 ly</t>
  </si>
  <si>
    <t>Túi nilong đựng 4 ly</t>
  </si>
  <si>
    <t>Túi nilong đựng 6 ly</t>
  </si>
  <si>
    <t>Túi nilong đen đựng rác</t>
  </si>
  <si>
    <t>giấy ăn ( 1 bịch to , trong mỗi bịch to là 5 túi nhỏ ) , QC tính : bịch nhỏ</t>
  </si>
  <si>
    <t>bịch nhỏ</t>
  </si>
  <si>
    <t>Băng dính ( cây , mỗi cây 20 cuộn nhỏ )</t>
  </si>
  <si>
    <t>Cây</t>
  </si>
  <si>
    <t>giấy in nhiệt K80*45 ( in bill )</t>
  </si>
  <si>
    <t>Giấy barcode</t>
  </si>
  <si>
    <t>Màng bọc thực phẩm</t>
  </si>
  <si>
    <t>Màng bọc thực phẩm - có lưỡi dao</t>
  </si>
  <si>
    <t>QUY CÁCH HỘP/THÙNG</t>
  </si>
  <si>
    <t>HĐT</t>
  </si>
  <si>
    <t>Hàng hóa thu hồi tại các cửa hàng</t>
  </si>
  <si>
    <t>D2</t>
  </si>
  <si>
    <t>HT</t>
  </si>
  <si>
    <t>Hàng hóa sau thu hồi</t>
  </si>
  <si>
    <t>TIMES</t>
  </si>
  <si>
    <t>Tồn đến 30/4 ( cả thu hồi và k thu hồi)</t>
  </si>
  <si>
    <t>Hàng thu hồi</t>
  </si>
  <si>
    <t>Hàng hóa lấy thêm để dùng trong hàng k thu hồi</t>
  </si>
  <si>
    <t>Hàng hóa trả về Gold Plus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</si>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</sst>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_ "/>
    <numFmt numFmtId="166" formatCode="0.0_ "/>
    <numFmt numFmtId="167" formatCode="0.0"/>
  </numFmts>
  <fonts count="1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6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.5"/>
      <color rgb="FFFF0000"/>
      <name val="Times New Roman"/>
      <family val="1"/>
    </font>
    <font>
      <sz val="12"/>
      <color theme="1"/>
      <name val="Arial"/>
      <family val="2"/>
      <scheme val="minor"/>
    </font>
    <font>
      <b/>
      <sz val="10.5"/>
      <name val="Times New Roman"/>
      <family val="1"/>
    </font>
    <font>
      <sz val="10.5"/>
      <color rgb="FF000000"/>
      <name val="Times New Roman"/>
      <family val="1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rgb="FFFF0000"/>
      <name val="Times New Roman"/>
      <family val="2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</cellStyleXfs>
  <cellXfs count="179">
    <xf numFmtId="0" fontId="0" fillId="0" borderId="0" xfId="0"/>
    <xf numFmtId="165" fontId="7" fillId="4" borderId="4" xfId="3" applyNumberFormat="1" applyFont="1" applyFill="1" applyBorder="1" applyAlignment="1" applyProtection="1">
      <alignment horizontal="left" vertical="center" wrapText="1"/>
      <protection locked="0"/>
    </xf>
    <xf numFmtId="165" fontId="8" fillId="5" borderId="4" xfId="0" applyNumberFormat="1" applyFont="1" applyFill="1" applyBorder="1" applyAlignment="1" applyProtection="1">
      <alignment horizontal="center"/>
      <protection locked="0"/>
    </xf>
    <xf numFmtId="165" fontId="7" fillId="4" borderId="1" xfId="3" applyNumberFormat="1" applyFont="1" applyFill="1" applyBorder="1" applyAlignment="1" applyProtection="1">
      <alignment horizontal="left" vertical="center" wrapText="1"/>
      <protection locked="0"/>
    </xf>
    <xf numFmtId="165" fontId="8" fillId="5" borderId="1" xfId="0" applyNumberFormat="1" applyFont="1" applyFill="1" applyBorder="1" applyAlignment="1" applyProtection="1">
      <alignment horizontal="center"/>
      <protection locked="0"/>
    </xf>
    <xf numFmtId="165" fontId="8" fillId="0" borderId="1" xfId="0" applyNumberFormat="1" applyFont="1" applyFill="1" applyBorder="1" applyAlignment="1" applyProtection="1">
      <alignment horizontal="center"/>
      <protection locked="0"/>
    </xf>
    <xf numFmtId="0" fontId="7" fillId="4" borderId="1" xfId="4" applyFont="1" applyFill="1" applyBorder="1" applyAlignment="1" applyProtection="1">
      <alignment horizontal="left" vertical="center" wrapText="1"/>
      <protection locked="0"/>
    </xf>
    <xf numFmtId="165" fontId="8" fillId="0" borderId="5" xfId="0" applyNumberFormat="1" applyFont="1" applyFill="1" applyBorder="1" applyAlignment="1" applyProtection="1">
      <alignment horizontal="center"/>
      <protection locked="0"/>
    </xf>
    <xf numFmtId="165" fontId="8" fillId="5" borderId="5" xfId="0" applyNumberFormat="1" applyFont="1" applyFill="1" applyBorder="1" applyAlignment="1" applyProtection="1">
      <alignment horizontal="center"/>
      <protection locked="0"/>
    </xf>
    <xf numFmtId="165" fontId="9" fillId="4" borderId="1" xfId="3" applyNumberFormat="1" applyFont="1" applyFill="1" applyBorder="1" applyAlignment="1" applyProtection="1">
      <alignment horizontal="left" vertical="center" wrapText="1"/>
      <protection locked="0"/>
    </xf>
    <xf numFmtId="165" fontId="10" fillId="5" borderId="5" xfId="0" applyNumberFormat="1" applyFont="1" applyFill="1" applyBorder="1" applyAlignment="1" applyProtection="1">
      <alignment horizontal="center"/>
      <protection locked="0"/>
    </xf>
    <xf numFmtId="165" fontId="10" fillId="5" borderId="6" xfId="0" applyNumberFormat="1" applyFont="1" applyFill="1" applyBorder="1" applyAlignment="1" applyProtection="1">
      <alignment horizontal="center"/>
      <protection locked="0"/>
    </xf>
    <xf numFmtId="165" fontId="7" fillId="4" borderId="7" xfId="3" applyNumberFormat="1" applyFont="1" applyFill="1" applyBorder="1" applyAlignment="1" applyProtection="1">
      <alignment horizontal="left" vertical="center" wrapText="1"/>
      <protection locked="0"/>
    </xf>
    <xf numFmtId="165" fontId="8" fillId="5" borderId="8" xfId="0" applyNumberFormat="1" applyFont="1" applyFill="1" applyBorder="1" applyAlignment="1" applyProtection="1">
      <alignment horizontal="center"/>
      <protection locked="0"/>
    </xf>
    <xf numFmtId="165" fontId="7" fillId="4" borderId="3" xfId="3" applyNumberFormat="1" applyFont="1" applyFill="1" applyBorder="1" applyAlignment="1" applyProtection="1">
      <alignment horizontal="left" vertical="center" wrapText="1"/>
      <protection locked="0"/>
    </xf>
    <xf numFmtId="165" fontId="8" fillId="5" borderId="9" xfId="0" applyNumberFormat="1" applyFont="1" applyFill="1" applyBorder="1" applyAlignment="1" applyProtection="1">
      <alignment horizontal="center"/>
      <protection locked="0"/>
    </xf>
    <xf numFmtId="165" fontId="7" fillId="4" borderId="1" xfId="0" applyNumberFormat="1" applyFont="1" applyFill="1" applyBorder="1" applyAlignment="1" applyProtection="1">
      <alignment horizontal="left"/>
      <protection locked="0"/>
    </xf>
    <xf numFmtId="165" fontId="10" fillId="5" borderId="1" xfId="0" applyNumberFormat="1" applyFont="1" applyFill="1" applyBorder="1" applyAlignment="1" applyProtection="1">
      <alignment horizontal="center"/>
      <protection locked="0"/>
    </xf>
    <xf numFmtId="165" fontId="7" fillId="4" borderId="7" xfId="0" applyNumberFormat="1" applyFont="1" applyFill="1" applyBorder="1" applyAlignment="1" applyProtection="1">
      <alignment horizontal="left"/>
      <protection locked="0"/>
    </xf>
    <xf numFmtId="165" fontId="10" fillId="5" borderId="7" xfId="0" applyNumberFormat="1" applyFont="1" applyFill="1" applyBorder="1" applyAlignment="1" applyProtection="1">
      <alignment horizontal="center"/>
      <protection locked="0"/>
    </xf>
    <xf numFmtId="165" fontId="7" fillId="4" borderId="10" xfId="0" applyNumberFormat="1" applyFont="1" applyFill="1" applyBorder="1" applyAlignment="1" applyProtection="1">
      <alignment horizontal="left"/>
      <protection locked="0"/>
    </xf>
    <xf numFmtId="165" fontId="10" fillId="5" borderId="10" xfId="0" applyNumberFormat="1" applyFont="1" applyFill="1" applyBorder="1" applyAlignment="1" applyProtection="1">
      <alignment horizontal="center"/>
      <protection locked="0"/>
    </xf>
    <xf numFmtId="165" fontId="7" fillId="4" borderId="11" xfId="0" applyNumberFormat="1" applyFont="1" applyFill="1" applyBorder="1" applyAlignment="1" applyProtection="1">
      <alignment horizontal="left"/>
      <protection locked="0"/>
    </xf>
    <xf numFmtId="165" fontId="10" fillId="5" borderId="11" xfId="0" applyNumberFormat="1" applyFont="1" applyFill="1" applyBorder="1" applyAlignment="1" applyProtection="1">
      <alignment horizontal="center"/>
      <protection locked="0"/>
    </xf>
    <xf numFmtId="165" fontId="7" fillId="6" borderId="1" xfId="3" applyNumberFormat="1" applyFont="1" applyFill="1" applyBorder="1" applyAlignment="1" applyProtection="1">
      <alignment horizontal="left" vertical="center" wrapText="1"/>
      <protection locked="0"/>
    </xf>
    <xf numFmtId="165" fontId="7" fillId="6" borderId="7" xfId="0" applyNumberFormat="1" applyFont="1" applyFill="1" applyBorder="1" applyAlignment="1" applyProtection="1">
      <alignment horizontal="left"/>
      <protection locked="0"/>
    </xf>
    <xf numFmtId="165" fontId="8" fillId="5" borderId="7" xfId="0" applyNumberFormat="1" applyFont="1" applyFill="1" applyBorder="1" applyAlignment="1" applyProtection="1">
      <alignment horizontal="center"/>
      <protection locked="0"/>
    </xf>
    <xf numFmtId="165" fontId="7" fillId="6" borderId="1" xfId="0" applyNumberFormat="1" applyFont="1" applyFill="1" applyBorder="1" applyAlignment="1" applyProtection="1">
      <alignment horizontal="left"/>
      <protection locked="0"/>
    </xf>
    <xf numFmtId="49" fontId="7" fillId="6" borderId="1" xfId="0" applyNumberFormat="1" applyFont="1" applyFill="1" applyBorder="1"/>
    <xf numFmtId="166" fontId="8" fillId="5" borderId="9" xfId="0" applyNumberFormat="1" applyFont="1" applyFill="1" applyBorder="1" applyAlignment="1" applyProtection="1">
      <alignment horizontal="center" vertical="center" wrapText="1"/>
      <protection locked="0"/>
    </xf>
    <xf numFmtId="166" fontId="8" fillId="5" borderId="5" xfId="0" applyNumberFormat="1" applyFont="1" applyFill="1" applyBorder="1" applyAlignment="1" applyProtection="1">
      <alignment horizontal="center" vertical="center" wrapText="1"/>
      <protection locked="0"/>
    </xf>
    <xf numFmtId="166" fontId="5" fillId="3" borderId="12" xfId="0" applyNumberFormat="1" applyFont="1" applyFill="1" applyBorder="1" applyAlignment="1" applyProtection="1">
      <alignment horizontal="center" vertical="center" wrapText="1"/>
      <protection locked="0"/>
    </xf>
    <xf numFmtId="166" fontId="8" fillId="5" borderId="13" xfId="0" applyNumberFormat="1" applyFont="1" applyFill="1" applyBorder="1" applyAlignment="1" applyProtection="1">
      <alignment horizontal="center" vertical="center" wrapText="1"/>
      <protection locked="0"/>
    </xf>
    <xf numFmtId="166" fontId="8" fillId="0" borderId="9" xfId="0" applyNumberFormat="1" applyFont="1" applyFill="1" applyBorder="1" applyAlignment="1" applyProtection="1">
      <alignment horizontal="center" vertical="center" wrapText="1"/>
      <protection locked="0"/>
    </xf>
    <xf numFmtId="166" fontId="8" fillId="0" borderId="5" xfId="0" applyNumberFormat="1" applyFont="1" applyFill="1" applyBorder="1" applyAlignment="1" applyProtection="1">
      <alignment horizontal="center" vertical="center" wrapText="1"/>
      <protection locked="0"/>
    </xf>
    <xf numFmtId="166" fontId="8" fillId="5" borderId="14" xfId="0" applyNumberFormat="1" applyFont="1" applyFill="1" applyBorder="1" applyAlignment="1" applyProtection="1">
      <alignment horizontal="center" vertical="center" wrapText="1"/>
      <protection locked="0"/>
    </xf>
    <xf numFmtId="166" fontId="8" fillId="0" borderId="15" xfId="0" applyNumberFormat="1" applyFont="1" applyFill="1" applyBorder="1" applyAlignment="1" applyProtection="1">
      <alignment horizontal="center" vertical="center" wrapText="1"/>
      <protection locked="0"/>
    </xf>
    <xf numFmtId="166" fontId="8" fillId="5" borderId="15" xfId="0" applyNumberFormat="1" applyFont="1" applyFill="1" applyBorder="1" applyAlignment="1" applyProtection="1">
      <alignment horizontal="center" vertical="center" wrapText="1"/>
      <protection locked="0"/>
    </xf>
    <xf numFmtId="166" fontId="10" fillId="5" borderId="15" xfId="0" applyNumberFormat="1" applyFont="1" applyFill="1" applyBorder="1" applyAlignment="1" applyProtection="1">
      <alignment horizontal="center" vertical="center" wrapText="1"/>
      <protection locked="0"/>
    </xf>
    <xf numFmtId="166" fontId="8" fillId="5" borderId="15" xfId="0" applyNumberFormat="1" applyFont="1" applyFill="1" applyBorder="1" applyAlignment="1" applyProtection="1">
      <alignment horizontal="center" vertical="center"/>
      <protection locked="0"/>
    </xf>
    <xf numFmtId="166" fontId="10" fillId="5" borderId="15" xfId="0" applyNumberFormat="1" applyFont="1" applyFill="1" applyBorder="1" applyAlignment="1" applyProtection="1">
      <alignment horizontal="center"/>
      <protection locked="0"/>
    </xf>
    <xf numFmtId="166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166" fontId="8" fillId="5" borderId="17" xfId="0" applyNumberFormat="1" applyFont="1" applyFill="1" applyBorder="1" applyAlignment="1" applyProtection="1">
      <alignment horizontal="center" vertical="center" wrapText="1"/>
      <protection locked="0"/>
    </xf>
    <xf numFmtId="166" fontId="8" fillId="5" borderId="15" xfId="0" applyNumberFormat="1" applyFont="1" applyFill="1" applyBorder="1" applyAlignment="1" applyProtection="1">
      <alignment horizontal="center"/>
      <protection locked="0"/>
    </xf>
    <xf numFmtId="166" fontId="10" fillId="5" borderId="5" xfId="0" applyNumberFormat="1" applyFont="1" applyFill="1" applyBorder="1" applyAlignment="1" applyProtection="1">
      <alignment horizontal="center"/>
      <protection locked="0"/>
    </xf>
    <xf numFmtId="166" fontId="10" fillId="5" borderId="8" xfId="0" applyNumberFormat="1" applyFont="1" applyFill="1" applyBorder="1" applyAlignment="1" applyProtection="1">
      <alignment horizontal="center"/>
      <protection locked="0"/>
    </xf>
    <xf numFmtId="166" fontId="10" fillId="5" borderId="18" xfId="0" applyNumberFormat="1" applyFont="1" applyFill="1" applyBorder="1" applyAlignment="1" applyProtection="1">
      <alignment horizontal="center"/>
      <protection locked="0"/>
    </xf>
    <xf numFmtId="166" fontId="10" fillId="5" borderId="16" xfId="0" applyNumberFormat="1" applyFont="1" applyFill="1" applyBorder="1" applyAlignment="1" applyProtection="1">
      <alignment horizontal="center"/>
      <protection locked="0"/>
    </xf>
    <xf numFmtId="166" fontId="8" fillId="5" borderId="5" xfId="1" applyNumberFormat="1" applyFont="1" applyFill="1" applyBorder="1" applyAlignment="1" applyProtection="1">
      <alignment horizontal="center" vertical="center" wrapText="1"/>
      <protection locked="0"/>
    </xf>
    <xf numFmtId="166" fontId="8" fillId="5" borderId="9" xfId="1" applyNumberFormat="1" applyFont="1" applyFill="1" applyBorder="1" applyAlignment="1" applyProtection="1">
      <alignment horizontal="center" vertical="center" wrapText="1"/>
      <protection locked="0"/>
    </xf>
    <xf numFmtId="166" fontId="8" fillId="5" borderId="8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12" fillId="5" borderId="0" xfId="0" applyFont="1" applyFill="1" applyBorder="1" applyAlignment="1">
      <alignment horizontal="left" vertical="top" wrapText="1"/>
    </xf>
    <xf numFmtId="0" fontId="0" fillId="5" borderId="0" xfId="0" applyFill="1"/>
    <xf numFmtId="167" fontId="0" fillId="11" borderId="1" xfId="0" applyNumberFormat="1" applyFill="1" applyBorder="1"/>
    <xf numFmtId="165" fontId="5" fillId="14" borderId="2" xfId="0" applyNumberFormat="1" applyFont="1" applyFill="1" applyBorder="1" applyAlignment="1" applyProtection="1">
      <alignment horizontal="center" vertical="center" wrapText="1"/>
      <protection locked="0"/>
    </xf>
    <xf numFmtId="165" fontId="3" fillId="14" borderId="1" xfId="2" applyNumberFormat="1" applyFont="1" applyFill="1" applyBorder="1" applyAlignment="1" applyProtection="1">
      <alignment horizontal="center" vertical="center" wrapText="1"/>
      <protection locked="0"/>
    </xf>
    <xf numFmtId="165" fontId="4" fillId="14" borderId="1" xfId="2" applyNumberFormat="1" applyFont="1" applyFill="1" applyBorder="1" applyAlignment="1" applyProtection="1">
      <alignment horizontal="center" vertical="center" wrapText="1"/>
      <protection locked="0"/>
    </xf>
    <xf numFmtId="166" fontId="4" fillId="14" borderId="5" xfId="2" applyNumberFormat="1" applyFont="1" applyFill="1" applyBorder="1" applyAlignment="1" applyProtection="1">
      <alignment horizontal="center" vertical="center" wrapText="1"/>
      <protection locked="0"/>
    </xf>
    <xf numFmtId="167" fontId="0" fillId="11" borderId="20" xfId="0" applyNumberFormat="1" applyFill="1" applyBorder="1"/>
    <xf numFmtId="167" fontId="0" fillId="11" borderId="21" xfId="0" applyNumberFormat="1" applyFill="1" applyBorder="1"/>
    <xf numFmtId="167" fontId="0" fillId="11" borderId="22" xfId="0" applyNumberFormat="1" applyFill="1" applyBorder="1"/>
    <xf numFmtId="167" fontId="0" fillId="11" borderId="2" xfId="0" applyNumberFormat="1" applyFill="1" applyBorder="1"/>
    <xf numFmtId="167" fontId="0" fillId="11" borderId="23" xfId="0" applyNumberFormat="1" applyFill="1" applyBorder="1"/>
    <xf numFmtId="166" fontId="5" fillId="7" borderId="29" xfId="0" applyNumberFormat="1" applyFont="1" applyFill="1" applyBorder="1" applyAlignment="1" applyProtection="1">
      <alignment horizontal="center" vertical="center" wrapText="1"/>
      <protection locked="0"/>
    </xf>
    <xf numFmtId="166" fontId="5" fillId="7" borderId="30" xfId="0" applyNumberFormat="1" applyFont="1" applyFill="1" applyBorder="1" applyAlignment="1" applyProtection="1">
      <alignment horizontal="center" vertical="center" wrapText="1"/>
      <protection locked="0"/>
    </xf>
    <xf numFmtId="0" fontId="13" fillId="9" borderId="29" xfId="0" applyFont="1" applyFill="1" applyBorder="1" applyAlignment="1">
      <alignment horizontal="center" vertical="center"/>
    </xf>
    <xf numFmtId="166" fontId="5" fillId="10" borderId="30" xfId="0" applyNumberFormat="1" applyFont="1" applyFill="1" applyBorder="1" applyAlignment="1" applyProtection="1">
      <alignment horizontal="center" vertical="center" wrapText="1"/>
      <protection locked="0"/>
    </xf>
    <xf numFmtId="0" fontId="13" fillId="9" borderId="30" xfId="0" applyFont="1" applyFill="1" applyBorder="1" applyAlignment="1">
      <alignment horizontal="center" vertical="center"/>
    </xf>
    <xf numFmtId="0" fontId="13" fillId="9" borderId="31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166" fontId="5" fillId="12" borderId="30" xfId="0" applyNumberFormat="1" applyFont="1" applyFill="1" applyBorder="1" applyAlignment="1" applyProtection="1">
      <alignment horizontal="center" vertical="center" wrapText="1"/>
      <protection locked="0"/>
    </xf>
    <xf numFmtId="0" fontId="13" fillId="11" borderId="30" xfId="0" applyFont="1" applyFill="1" applyBorder="1" applyAlignment="1">
      <alignment horizontal="center" vertical="center"/>
    </xf>
    <xf numFmtId="0" fontId="13" fillId="11" borderId="31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166" fontId="5" fillId="13" borderId="30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30" xfId="0" applyFont="1" applyFill="1" applyBorder="1" applyAlignment="1">
      <alignment horizontal="center" vertical="center"/>
    </xf>
    <xf numFmtId="0" fontId="13" fillId="4" borderId="31" xfId="0" applyFont="1" applyFill="1" applyBorder="1" applyAlignment="1">
      <alignment horizontal="center" vertical="center"/>
    </xf>
    <xf numFmtId="167" fontId="0" fillId="11" borderId="32" xfId="0" applyNumberFormat="1" applyFill="1" applyBorder="1"/>
    <xf numFmtId="167" fontId="0" fillId="11" borderId="33" xfId="0" applyNumberFormat="1" applyFill="1" applyBorder="1"/>
    <xf numFmtId="167" fontId="0" fillId="11" borderId="34" xfId="0" applyNumberFormat="1" applyFill="1" applyBorder="1"/>
    <xf numFmtId="166" fontId="8" fillId="16" borderId="3" xfId="0" applyNumberFormat="1" applyFont="1" applyFill="1" applyBorder="1" applyAlignment="1" applyProtection="1">
      <alignment horizontal="center" vertical="center" wrapText="1"/>
      <protection locked="0"/>
    </xf>
    <xf numFmtId="166" fontId="8" fillId="16" borderId="1" xfId="0" applyNumberFormat="1" applyFont="1" applyFill="1" applyBorder="1" applyAlignment="1" applyProtection="1">
      <alignment horizontal="center" vertical="center" wrapText="1"/>
      <protection locked="0"/>
    </xf>
    <xf numFmtId="166" fontId="10" fillId="16" borderId="1" xfId="0" applyNumberFormat="1" applyFont="1" applyFill="1" applyBorder="1" applyAlignment="1" applyProtection="1">
      <alignment horizontal="center" vertical="center" wrapText="1"/>
      <protection locked="0"/>
    </xf>
    <xf numFmtId="166" fontId="8" fillId="8" borderId="1" xfId="0" applyNumberFormat="1" applyFont="1" applyFill="1" applyBorder="1" applyAlignment="1" applyProtection="1">
      <alignment horizontal="center" vertical="center" wrapText="1"/>
      <protection locked="0"/>
    </xf>
    <xf numFmtId="166" fontId="10" fillId="8" borderId="1" xfId="0" applyNumberFormat="1" applyFont="1" applyFill="1" applyBorder="1" applyAlignment="1" applyProtection="1">
      <alignment horizontal="center" vertical="center" wrapText="1"/>
      <protection locked="0"/>
    </xf>
    <xf numFmtId="166" fontId="8" fillId="8" borderId="1" xfId="0" applyNumberFormat="1" applyFont="1" applyFill="1" applyBorder="1" applyAlignment="1" applyProtection="1">
      <alignment horizontal="center" vertical="center"/>
      <protection locked="0"/>
    </xf>
    <xf numFmtId="166" fontId="10" fillId="8" borderId="1" xfId="0" applyNumberFormat="1" applyFont="1" applyFill="1" applyBorder="1" applyAlignment="1" applyProtection="1">
      <alignment horizontal="center"/>
      <protection locked="0"/>
    </xf>
    <xf numFmtId="166" fontId="8" fillId="8" borderId="1" xfId="0" applyNumberFormat="1" applyFont="1" applyFill="1" applyBorder="1" applyAlignment="1" applyProtection="1">
      <alignment horizontal="center"/>
      <protection locked="0"/>
    </xf>
    <xf numFmtId="166" fontId="8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8" borderId="0" xfId="0" applyFill="1"/>
    <xf numFmtId="0" fontId="0" fillId="9" borderId="1" xfId="0" applyFill="1" applyBorder="1"/>
    <xf numFmtId="0" fontId="0" fillId="4" borderId="1" xfId="0" applyFill="1" applyBorder="1"/>
    <xf numFmtId="166" fontId="8" fillId="8" borderId="20" xfId="0" applyNumberFormat="1" applyFont="1" applyFill="1" applyBorder="1" applyAlignment="1" applyProtection="1">
      <alignment horizontal="center" vertical="center" wrapText="1"/>
      <protection locked="0"/>
    </xf>
    <xf numFmtId="166" fontId="8" fillId="8" borderId="21" xfId="0" applyNumberFormat="1" applyFont="1" applyFill="1" applyBorder="1" applyAlignment="1" applyProtection="1">
      <alignment horizontal="center" vertical="center" wrapText="1"/>
      <protection locked="0"/>
    </xf>
    <xf numFmtId="166" fontId="10" fillId="8" borderId="20" xfId="0" applyNumberFormat="1" applyFont="1" applyFill="1" applyBorder="1" applyAlignment="1" applyProtection="1">
      <alignment horizontal="center" vertical="center" wrapText="1"/>
      <protection locked="0"/>
    </xf>
    <xf numFmtId="166" fontId="10" fillId="8" borderId="21" xfId="0" applyNumberFormat="1" applyFont="1" applyFill="1" applyBorder="1" applyAlignment="1" applyProtection="1">
      <alignment horizontal="center" vertical="center" wrapText="1"/>
      <protection locked="0"/>
    </xf>
    <xf numFmtId="166" fontId="8" fillId="8" borderId="20" xfId="0" applyNumberFormat="1" applyFont="1" applyFill="1" applyBorder="1" applyAlignment="1" applyProtection="1">
      <alignment horizontal="center" vertical="center"/>
      <protection locked="0"/>
    </xf>
    <xf numFmtId="166" fontId="8" fillId="8" borderId="21" xfId="0" applyNumberFormat="1" applyFont="1" applyFill="1" applyBorder="1" applyAlignment="1" applyProtection="1">
      <alignment horizontal="center" vertical="center"/>
      <protection locked="0"/>
    </xf>
    <xf numFmtId="166" fontId="10" fillId="8" borderId="20" xfId="0" applyNumberFormat="1" applyFont="1" applyFill="1" applyBorder="1" applyAlignment="1" applyProtection="1">
      <alignment horizontal="center"/>
      <protection locked="0"/>
    </xf>
    <xf numFmtId="166" fontId="10" fillId="8" borderId="21" xfId="0" applyNumberFormat="1" applyFont="1" applyFill="1" applyBorder="1" applyAlignment="1" applyProtection="1">
      <alignment horizontal="center"/>
      <protection locked="0"/>
    </xf>
    <xf numFmtId="166" fontId="8" fillId="8" borderId="20" xfId="0" applyNumberFormat="1" applyFont="1" applyFill="1" applyBorder="1" applyAlignment="1" applyProtection="1">
      <alignment horizontal="center"/>
      <protection locked="0"/>
    </xf>
    <xf numFmtId="166" fontId="8" fillId="8" borderId="21" xfId="0" applyNumberFormat="1" applyFont="1" applyFill="1" applyBorder="1" applyAlignment="1" applyProtection="1">
      <alignment horizontal="center"/>
      <protection locked="0"/>
    </xf>
    <xf numFmtId="166" fontId="8" fillId="8" borderId="20" xfId="1" applyNumberFormat="1" applyFont="1" applyFill="1" applyBorder="1" applyAlignment="1" applyProtection="1">
      <alignment horizontal="center" vertical="center" wrapText="1"/>
      <protection locked="0"/>
    </xf>
    <xf numFmtId="166" fontId="8" fillId="8" borderId="21" xfId="1" applyNumberFormat="1" applyFont="1" applyFill="1" applyBorder="1" applyAlignment="1" applyProtection="1">
      <alignment horizontal="center" vertical="center" wrapText="1"/>
      <protection locked="0"/>
    </xf>
    <xf numFmtId="166" fontId="10" fillId="8" borderId="22" xfId="0" applyNumberFormat="1" applyFont="1" applyFill="1" applyBorder="1" applyAlignment="1" applyProtection="1">
      <alignment horizontal="center"/>
      <protection locked="0"/>
    </xf>
    <xf numFmtId="166" fontId="10" fillId="8" borderId="2" xfId="0" applyNumberFormat="1" applyFont="1" applyFill="1" applyBorder="1" applyAlignment="1" applyProtection="1">
      <alignment horizontal="center"/>
      <protection locked="0"/>
    </xf>
    <xf numFmtId="166" fontId="10" fillId="8" borderId="23" xfId="0" applyNumberFormat="1" applyFont="1" applyFill="1" applyBorder="1" applyAlignment="1" applyProtection="1">
      <alignment horizontal="center"/>
      <protection locked="0"/>
    </xf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" xfId="0" applyFill="1" applyBorder="1"/>
    <xf numFmtId="0" fontId="0" fillId="9" borderId="23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" xfId="0" applyFill="1" applyBorder="1"/>
    <xf numFmtId="0" fontId="0" fillId="4" borderId="23" xfId="0" applyFill="1" applyBorder="1"/>
    <xf numFmtId="166" fontId="8" fillId="8" borderId="24" xfId="0" applyNumberFormat="1" applyFont="1" applyFill="1" applyBorder="1" applyAlignment="1" applyProtection="1">
      <alignment horizontal="center" vertical="center" wrapText="1"/>
      <protection locked="0"/>
    </xf>
    <xf numFmtId="166" fontId="8" fillId="8" borderId="3" xfId="0" applyNumberFormat="1" applyFont="1" applyFill="1" applyBorder="1" applyAlignment="1" applyProtection="1">
      <alignment horizontal="center" vertical="center" wrapText="1"/>
      <protection locked="0"/>
    </xf>
    <xf numFmtId="166" fontId="8" fillId="8" borderId="25" xfId="0" applyNumberFormat="1" applyFont="1" applyFill="1" applyBorder="1" applyAlignment="1" applyProtection="1">
      <alignment horizontal="center" vertical="center" wrapText="1"/>
      <protection locked="0"/>
    </xf>
    <xf numFmtId="0" fontId="0" fillId="9" borderId="24" xfId="0" applyFill="1" applyBorder="1"/>
    <xf numFmtId="0" fontId="0" fillId="9" borderId="3" xfId="0" applyFill="1" applyBorder="1"/>
    <xf numFmtId="0" fontId="0" fillId="9" borderId="25" xfId="0" applyFill="1" applyBorder="1"/>
    <xf numFmtId="0" fontId="0" fillId="4" borderId="24" xfId="0" applyFill="1" applyBorder="1"/>
    <xf numFmtId="0" fontId="0" fillId="4" borderId="3" xfId="0" applyFill="1" applyBorder="1"/>
    <xf numFmtId="0" fontId="0" fillId="4" borderId="25" xfId="0" applyFill="1" applyBorder="1"/>
    <xf numFmtId="166" fontId="5" fillId="7" borderId="31" xfId="0" applyNumberFormat="1" applyFont="1" applyFill="1" applyBorder="1" applyAlignment="1" applyProtection="1">
      <alignment horizontal="center" vertical="center" wrapText="1"/>
      <protection locked="0"/>
    </xf>
    <xf numFmtId="166" fontId="8" fillId="16" borderId="1" xfId="0" applyNumberFormat="1" applyFont="1" applyFill="1" applyBorder="1" applyAlignment="1" applyProtection="1">
      <alignment horizontal="center" vertical="center"/>
      <protection locked="0"/>
    </xf>
    <xf numFmtId="166" fontId="10" fillId="16" borderId="1" xfId="0" applyNumberFormat="1" applyFont="1" applyFill="1" applyBorder="1" applyAlignment="1" applyProtection="1">
      <alignment horizontal="center"/>
      <protection locked="0"/>
    </xf>
    <xf numFmtId="166" fontId="8" fillId="16" borderId="1" xfId="0" applyNumberFormat="1" applyFont="1" applyFill="1" applyBorder="1" applyAlignment="1" applyProtection="1">
      <alignment horizontal="center"/>
      <protection locked="0"/>
    </xf>
    <xf numFmtId="166" fontId="8" fillId="16" borderId="1" xfId="1" applyNumberFormat="1" applyFont="1" applyFill="1" applyBorder="1" applyAlignment="1" applyProtection="1">
      <alignment horizontal="center" vertical="center" wrapText="1"/>
      <protection locked="0"/>
    </xf>
    <xf numFmtId="166" fontId="10" fillId="16" borderId="2" xfId="0" applyNumberFormat="1" applyFont="1" applyFill="1" applyBorder="1" applyAlignment="1" applyProtection="1">
      <alignment horizontal="center"/>
      <protection locked="0"/>
    </xf>
    <xf numFmtId="0" fontId="0" fillId="17" borderId="3" xfId="0" applyFill="1" applyBorder="1"/>
    <xf numFmtId="0" fontId="0" fillId="17" borderId="1" xfId="0" applyFill="1" applyBorder="1"/>
    <xf numFmtId="0" fontId="0" fillId="17" borderId="2" xfId="0" applyFill="1" applyBorder="1"/>
    <xf numFmtId="0" fontId="0" fillId="18" borderId="3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5" borderId="0" xfId="0" applyFill="1"/>
    <xf numFmtId="0" fontId="13" fillId="15" borderId="36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4" fillId="15" borderId="35" xfId="0" applyFont="1" applyFill="1" applyBorder="1" applyAlignment="1">
      <alignment horizontal="center" vertical="center"/>
    </xf>
    <xf numFmtId="167" fontId="14" fillId="15" borderId="36" xfId="0" applyNumberFormat="1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horizontal="left" vertical="top" wrapText="1"/>
    </xf>
    <xf numFmtId="0" fontId="13" fillId="15" borderId="29" xfId="0" applyFont="1" applyFill="1" applyBorder="1" applyAlignment="1">
      <alignment horizontal="center" vertical="center"/>
    </xf>
    <xf numFmtId="166" fontId="5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13" fillId="15" borderId="30" xfId="0" applyFont="1" applyFill="1" applyBorder="1" applyAlignment="1">
      <alignment horizontal="center" vertical="center"/>
    </xf>
    <xf numFmtId="0" fontId="13" fillId="15" borderId="31" xfId="0" applyFont="1" applyFill="1" applyBorder="1" applyAlignment="1">
      <alignment horizontal="center" vertical="center"/>
    </xf>
    <xf numFmtId="167" fontId="0" fillId="15" borderId="32" xfId="0" applyNumberFormat="1" applyFill="1" applyBorder="1"/>
    <xf numFmtId="167" fontId="0" fillId="15" borderId="33" xfId="0" applyNumberFormat="1" applyFill="1" applyBorder="1"/>
    <xf numFmtId="167" fontId="0" fillId="15" borderId="34" xfId="0" applyNumberFormat="1" applyFill="1" applyBorder="1"/>
    <xf numFmtId="167" fontId="0" fillId="15" borderId="20" xfId="0" applyNumberFormat="1" applyFill="1" applyBorder="1"/>
    <xf numFmtId="167" fontId="0" fillId="15" borderId="1" xfId="0" applyNumberFormat="1" applyFill="1" applyBorder="1"/>
    <xf numFmtId="167" fontId="0" fillId="15" borderId="21" xfId="0" applyNumberFormat="1" applyFill="1" applyBorder="1"/>
    <xf numFmtId="167" fontId="0" fillId="15" borderId="22" xfId="0" applyNumberFormat="1" applyFill="1" applyBorder="1"/>
    <xf numFmtId="167" fontId="0" fillId="15" borderId="2" xfId="0" applyNumberFormat="1" applyFill="1" applyBorder="1"/>
    <xf numFmtId="167" fontId="0" fillId="15" borderId="23" xfId="0" applyNumberFormat="1" applyFill="1" applyBorder="1"/>
    <xf numFmtId="0" fontId="11" fillId="15" borderId="26" xfId="0" applyFont="1" applyFill="1" applyBorder="1" applyAlignment="1">
      <alignment horizontal="center" vertical="center" wrapText="1"/>
    </xf>
    <xf numFmtId="0" fontId="11" fillId="15" borderId="27" xfId="0" applyFont="1" applyFill="1" applyBorder="1" applyAlignment="1">
      <alignment horizontal="center" vertical="center" wrapText="1"/>
    </xf>
    <xf numFmtId="0" fontId="11" fillId="15" borderId="28" xfId="0" applyFont="1" applyFill="1" applyBorder="1" applyAlignment="1">
      <alignment horizontal="center" vertical="center" wrapText="1"/>
    </xf>
    <xf numFmtId="0" fontId="11" fillId="9" borderId="26" xfId="0" applyFont="1" applyFill="1" applyBorder="1" applyAlignment="1">
      <alignment horizontal="center" vertical="center" wrapText="1"/>
    </xf>
    <xf numFmtId="0" fontId="11" fillId="9" borderId="27" xfId="0" applyFont="1" applyFill="1" applyBorder="1" applyAlignment="1">
      <alignment horizontal="center" vertical="center" wrapText="1"/>
    </xf>
    <xf numFmtId="0" fontId="11" fillId="9" borderId="28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left" vertical="top" wrapText="1"/>
    </xf>
    <xf numFmtId="166" fontId="4" fillId="7" borderId="26" xfId="2" applyNumberFormat="1" applyFont="1" applyFill="1" applyBorder="1" applyAlignment="1" applyProtection="1">
      <alignment horizontal="center" vertical="center" wrapText="1"/>
      <protection locked="0"/>
    </xf>
    <xf numFmtId="166" fontId="4" fillId="7" borderId="27" xfId="2" applyNumberFormat="1" applyFont="1" applyFill="1" applyBorder="1" applyAlignment="1" applyProtection="1">
      <alignment horizontal="center" vertical="center" wrapText="1"/>
      <protection locked="0"/>
    </xf>
    <xf numFmtId="166" fontId="4" fillId="7" borderId="28" xfId="2" applyNumberFormat="1" applyFont="1" applyFill="1" applyBorder="1" applyAlignment="1" applyProtection="1">
      <alignment horizontal="center" vertical="center" wrapText="1"/>
      <protection locked="0"/>
    </xf>
    <xf numFmtId="0" fontId="11" fillId="11" borderId="26" xfId="0" applyFont="1" applyFill="1" applyBorder="1" applyAlignment="1">
      <alignment horizontal="center" vertical="center" wrapText="1"/>
    </xf>
    <xf numFmtId="0" fontId="11" fillId="11" borderId="27" xfId="0" applyFont="1" applyFill="1" applyBorder="1" applyAlignment="1">
      <alignment horizontal="center" vertical="center" wrapText="1"/>
    </xf>
    <xf numFmtId="0" fontId="11" fillId="11" borderId="28" xfId="0" applyFont="1" applyFill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wrapText="1"/>
    </xf>
    <xf numFmtId="0" fontId="11" fillId="4" borderId="28" xfId="0" applyFont="1" applyFill="1" applyBorder="1" applyAlignment="1">
      <alignment horizontal="center" vertical="center" wrapText="1"/>
    </xf>
  </cellXfs>
  <cellStyles count="5">
    <cellStyle name="Accent2" xfId="2" builtinId="33"/>
    <cellStyle name="Bình thường" xfId="0" builtinId="0"/>
    <cellStyle name="Dấu phẩy" xfId="1" builtinId="3"/>
    <cellStyle name="一般 2" xfId="3" xr:uid="{00000000-0005-0000-0000-000003000000}"/>
    <cellStyle name="一般 2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abSelected="1" zoomScale="90" zoomScaleNormal="90" workbookViewId="0" xr3:uid="{AEA406A1-0E4B-5B11-9CD5-51D6E497D94C}">
      <pane xSplit="2" ySplit="1" topLeftCell="J51" activePane="bottomRight" state="frozen"/>
      <selection pane="bottomLeft" activeCell="A2" sqref="A2"/>
      <selection pane="topRight" activeCell="C1" sqref="C1"/>
      <selection pane="bottomRight" activeCell="X70" sqref="X70"/>
    </sheetView>
  </sheetViews>
  <sheetFormatPr defaultRowHeight="24.95" customHeight="1" x14ac:dyDescent="0.15"/>
  <cols>
    <col min="1" max="1" width="36.125" customWidth="1"/>
    <col min="2" max="2" width="8.75" customWidth="1"/>
    <col min="3" max="3" width="9" hidden="1" customWidth="1"/>
    <col min="4" max="6" width="8.875" style="52" customWidth="1"/>
    <col min="7" max="7" width="8.875" style="94" customWidth="1"/>
    <col min="8" max="11" width="8.875" style="53" customWidth="1"/>
    <col min="12" max="15" width="8.875" style="54" customWidth="1"/>
    <col min="16" max="19" width="8.875" style="55" customWidth="1"/>
    <col min="20" max="23" width="8.875" style="143" customWidth="1"/>
    <col min="24" max="24" width="9" style="145"/>
  </cols>
  <sheetData>
    <row r="1" spans="1:24" s="57" customFormat="1" ht="24.95" customHeight="1" thickBot="1" x14ac:dyDescent="0.2">
      <c r="A1" s="168" t="s">
        <v>88</v>
      </c>
      <c r="B1" s="168"/>
      <c r="C1" s="168"/>
      <c r="D1" s="169"/>
      <c r="E1" s="169"/>
      <c r="F1" s="169"/>
      <c r="G1" s="169"/>
      <c r="H1" s="169"/>
      <c r="I1" s="56"/>
      <c r="J1" s="56"/>
      <c r="K1" s="56"/>
      <c r="M1" s="56"/>
      <c r="N1" s="56"/>
      <c r="O1" s="56"/>
      <c r="Q1" s="56"/>
      <c r="R1" s="56"/>
      <c r="S1" s="56"/>
      <c r="T1" s="143"/>
      <c r="U1" s="148"/>
      <c r="V1" s="148"/>
      <c r="W1" s="148"/>
      <c r="X1" s="145"/>
    </row>
    <row r="2" spans="1:24" s="57" customFormat="1" ht="39.75" customHeight="1" thickTop="1" thickBot="1" x14ac:dyDescent="0.3">
      <c r="A2" s="60" t="s">
        <v>0</v>
      </c>
      <c r="B2" s="61" t="s">
        <v>1</v>
      </c>
      <c r="C2" s="62" t="s">
        <v>86</v>
      </c>
      <c r="D2" s="170" t="s">
        <v>93</v>
      </c>
      <c r="E2" s="171"/>
      <c r="F2" s="171"/>
      <c r="G2" s="172"/>
      <c r="H2" s="165" t="s">
        <v>94</v>
      </c>
      <c r="I2" s="166"/>
      <c r="J2" s="166"/>
      <c r="K2" s="167"/>
      <c r="L2" s="173" t="s">
        <v>91</v>
      </c>
      <c r="M2" s="174"/>
      <c r="N2" s="174"/>
      <c r="O2" s="175"/>
      <c r="P2" s="176" t="s">
        <v>95</v>
      </c>
      <c r="Q2" s="177"/>
      <c r="R2" s="177"/>
      <c r="S2" s="178"/>
      <c r="T2" s="162" t="s">
        <v>96</v>
      </c>
      <c r="U2" s="163"/>
      <c r="V2" s="163"/>
      <c r="W2" s="164"/>
      <c r="X2" s="146" t="s">
        <v>97</v>
      </c>
    </row>
    <row r="3" spans="1:24" s="51" customFormat="1" ht="24.95" customHeight="1" thickTop="1" thickBot="1" x14ac:dyDescent="0.2">
      <c r="A3" s="59"/>
      <c r="B3" s="59"/>
      <c r="C3" s="31"/>
      <c r="D3" s="68" t="s">
        <v>89</v>
      </c>
      <c r="E3" s="69" t="s">
        <v>92</v>
      </c>
      <c r="F3" s="69" t="s">
        <v>87</v>
      </c>
      <c r="G3" s="131" t="s">
        <v>90</v>
      </c>
      <c r="H3" s="70" t="s">
        <v>89</v>
      </c>
      <c r="I3" s="71" t="s">
        <v>92</v>
      </c>
      <c r="J3" s="72" t="s">
        <v>87</v>
      </c>
      <c r="K3" s="73" t="s">
        <v>90</v>
      </c>
      <c r="L3" s="74" t="s">
        <v>89</v>
      </c>
      <c r="M3" s="75" t="s">
        <v>92</v>
      </c>
      <c r="N3" s="76" t="s">
        <v>87</v>
      </c>
      <c r="O3" s="77" t="s">
        <v>90</v>
      </c>
      <c r="P3" s="78" t="s">
        <v>89</v>
      </c>
      <c r="Q3" s="79" t="s">
        <v>92</v>
      </c>
      <c r="R3" s="80" t="s">
        <v>87</v>
      </c>
      <c r="S3" s="81" t="s">
        <v>90</v>
      </c>
      <c r="T3" s="149" t="s">
        <v>89</v>
      </c>
      <c r="U3" s="150" t="s">
        <v>92</v>
      </c>
      <c r="V3" s="151" t="s">
        <v>87</v>
      </c>
      <c r="W3" s="152" t="s">
        <v>90</v>
      </c>
      <c r="X3" s="144"/>
    </row>
    <row r="4" spans="1:24" ht="24.95" customHeight="1" thickTop="1" x14ac:dyDescent="0.15">
      <c r="A4" s="1" t="s">
        <v>2</v>
      </c>
      <c r="B4" s="2" t="s">
        <v>3</v>
      </c>
      <c r="C4" s="32">
        <v>12</v>
      </c>
      <c r="D4" s="122"/>
      <c r="E4" s="85"/>
      <c r="F4" s="123">
        <v>0</v>
      </c>
      <c r="G4" s="124">
        <v>1</v>
      </c>
      <c r="H4" s="125">
        <v>0</v>
      </c>
      <c r="I4" s="137"/>
      <c r="J4" s="126">
        <v>0</v>
      </c>
      <c r="K4" s="127">
        <v>0</v>
      </c>
      <c r="L4" s="82">
        <f>D4-H4</f>
        <v>0</v>
      </c>
      <c r="M4" s="83">
        <f t="shared" ref="M4:O4" si="0">E4-I4</f>
        <v>0</v>
      </c>
      <c r="N4" s="83">
        <f t="shared" si="0"/>
        <v>0</v>
      </c>
      <c r="O4" s="84">
        <f t="shared" si="0"/>
        <v>1</v>
      </c>
      <c r="P4" s="128"/>
      <c r="Q4" s="140"/>
      <c r="R4" s="129"/>
      <c r="S4" s="130">
        <v>1</v>
      </c>
      <c r="T4" s="153">
        <f>L4-P4</f>
        <v>0</v>
      </c>
      <c r="U4" s="154">
        <f t="shared" ref="U4:V4" si="1">M4-Q4</f>
        <v>0</v>
      </c>
      <c r="V4" s="154">
        <f t="shared" si="1"/>
        <v>0</v>
      </c>
      <c r="W4" s="155">
        <f>O4-S4</f>
        <v>0</v>
      </c>
      <c r="X4" s="147">
        <f>SUM(T4:W4)</f>
        <v>0</v>
      </c>
    </row>
    <row r="5" spans="1:24" ht="24.95" customHeight="1" x14ac:dyDescent="0.15">
      <c r="A5" s="3" t="s">
        <v>4</v>
      </c>
      <c r="B5" s="4" t="s">
        <v>3</v>
      </c>
      <c r="C5" s="30">
        <v>20</v>
      </c>
      <c r="D5" s="97">
        <v>1</v>
      </c>
      <c r="E5" s="86">
        <v>16</v>
      </c>
      <c r="F5" s="88">
        <v>15</v>
      </c>
      <c r="G5" s="98">
        <v>29.4</v>
      </c>
      <c r="H5" s="112"/>
      <c r="I5" s="138">
        <v>16</v>
      </c>
      <c r="J5" s="95">
        <v>15</v>
      </c>
      <c r="K5" s="113">
        <v>29</v>
      </c>
      <c r="L5" s="63">
        <f t="shared" ref="L5:L68" si="2">D5-H5</f>
        <v>1</v>
      </c>
      <c r="M5" s="58">
        <f t="shared" ref="M5:M68" si="3">E5-I5</f>
        <v>0</v>
      </c>
      <c r="N5" s="58">
        <f t="shared" ref="N5:N68" si="4">F5-J5</f>
        <v>0</v>
      </c>
      <c r="O5" s="64">
        <f t="shared" ref="O5:O68" si="5">G5-K5</f>
        <v>0.39999999999999858</v>
      </c>
      <c r="P5" s="117">
        <v>1</v>
      </c>
      <c r="Q5" s="141"/>
      <c r="R5" s="96"/>
      <c r="S5" s="118">
        <v>0.4</v>
      </c>
      <c r="T5" s="156">
        <f t="shared" ref="T5:T68" si="6">L5-P5</f>
        <v>0</v>
      </c>
      <c r="U5" s="157">
        <f t="shared" ref="U5:U68" si="7">M5-Q5</f>
        <v>0</v>
      </c>
      <c r="V5" s="157">
        <f t="shared" ref="V5:V68" si="8">N5-R5</f>
        <v>0</v>
      </c>
      <c r="W5" s="158">
        <f t="shared" ref="W5:W68" si="9">O5-S5</f>
        <v>-1.4432899320127035E-15</v>
      </c>
      <c r="X5" s="147">
        <f t="shared" ref="X5:X68" si="10">SUM(T5:W5)</f>
        <v>-1.4432899320127035E-15</v>
      </c>
    </row>
    <row r="6" spans="1:24" ht="24.95" customHeight="1" x14ac:dyDescent="0.15">
      <c r="A6" s="3" t="s">
        <v>5</v>
      </c>
      <c r="B6" s="4" t="s">
        <v>3</v>
      </c>
      <c r="C6" s="29">
        <v>20</v>
      </c>
      <c r="D6" s="97"/>
      <c r="E6" s="86"/>
      <c r="F6" s="88"/>
      <c r="G6" s="98"/>
      <c r="H6" s="112"/>
      <c r="I6" s="138"/>
      <c r="J6" s="95">
        <v>0</v>
      </c>
      <c r="K6" s="113">
        <v>0</v>
      </c>
      <c r="L6" s="63">
        <f t="shared" si="2"/>
        <v>0</v>
      </c>
      <c r="M6" s="58">
        <f t="shared" si="3"/>
        <v>0</v>
      </c>
      <c r="N6" s="58">
        <f t="shared" si="4"/>
        <v>0</v>
      </c>
      <c r="O6" s="64">
        <f t="shared" si="5"/>
        <v>0</v>
      </c>
      <c r="P6" s="117"/>
      <c r="Q6" s="141"/>
      <c r="R6" s="96"/>
      <c r="S6" s="118">
        <v>0</v>
      </c>
      <c r="T6" s="156">
        <f t="shared" si="6"/>
        <v>0</v>
      </c>
      <c r="U6" s="157">
        <f t="shared" si="7"/>
        <v>0</v>
      </c>
      <c r="V6" s="157">
        <f t="shared" si="8"/>
        <v>0</v>
      </c>
      <c r="W6" s="158">
        <f t="shared" si="9"/>
        <v>0</v>
      </c>
      <c r="X6" s="147">
        <f t="shared" si="10"/>
        <v>0</v>
      </c>
    </row>
    <row r="7" spans="1:24" ht="24.95" customHeight="1" x14ac:dyDescent="0.15">
      <c r="A7" s="3" t="s">
        <v>6</v>
      </c>
      <c r="B7" s="4" t="s">
        <v>3</v>
      </c>
      <c r="C7" s="29">
        <v>10</v>
      </c>
      <c r="D7" s="97"/>
      <c r="E7" s="86"/>
      <c r="F7" s="88"/>
      <c r="G7" s="98"/>
      <c r="H7" s="112"/>
      <c r="I7" s="138"/>
      <c r="J7" s="95">
        <v>0</v>
      </c>
      <c r="K7" s="113">
        <v>0</v>
      </c>
      <c r="L7" s="63">
        <f t="shared" si="2"/>
        <v>0</v>
      </c>
      <c r="M7" s="58">
        <f t="shared" si="3"/>
        <v>0</v>
      </c>
      <c r="N7" s="58">
        <f t="shared" si="4"/>
        <v>0</v>
      </c>
      <c r="O7" s="64">
        <f t="shared" si="5"/>
        <v>0</v>
      </c>
      <c r="P7" s="117"/>
      <c r="Q7" s="141"/>
      <c r="R7" s="96"/>
      <c r="S7" s="118">
        <v>0</v>
      </c>
      <c r="T7" s="156">
        <f t="shared" si="6"/>
        <v>0</v>
      </c>
      <c r="U7" s="157">
        <f t="shared" si="7"/>
        <v>0</v>
      </c>
      <c r="V7" s="157">
        <f t="shared" si="8"/>
        <v>0</v>
      </c>
      <c r="W7" s="158">
        <f t="shared" si="9"/>
        <v>0</v>
      </c>
      <c r="X7" s="147">
        <f t="shared" si="10"/>
        <v>0</v>
      </c>
    </row>
    <row r="8" spans="1:24" ht="24.95" customHeight="1" x14ac:dyDescent="0.15">
      <c r="A8" s="3" t="s">
        <v>7</v>
      </c>
      <c r="B8" s="5" t="s">
        <v>3</v>
      </c>
      <c r="C8" s="33">
        <v>24</v>
      </c>
      <c r="D8" s="97">
        <v>7</v>
      </c>
      <c r="E8" s="86"/>
      <c r="F8" s="88">
        <v>19</v>
      </c>
      <c r="G8" s="98">
        <v>7.5</v>
      </c>
      <c r="H8" s="112">
        <v>5</v>
      </c>
      <c r="I8" s="138"/>
      <c r="J8" s="95">
        <v>0</v>
      </c>
      <c r="K8" s="113">
        <v>7</v>
      </c>
      <c r="L8" s="63">
        <f t="shared" si="2"/>
        <v>2</v>
      </c>
      <c r="M8" s="58">
        <f t="shared" si="3"/>
        <v>0</v>
      </c>
      <c r="N8" s="58">
        <f t="shared" si="4"/>
        <v>19</v>
      </c>
      <c r="O8" s="64">
        <f t="shared" si="5"/>
        <v>0.5</v>
      </c>
      <c r="P8" s="117">
        <v>2</v>
      </c>
      <c r="Q8" s="141"/>
      <c r="R8" s="96">
        <v>2</v>
      </c>
      <c r="S8" s="118">
        <v>0.5</v>
      </c>
      <c r="T8" s="156">
        <f t="shared" si="6"/>
        <v>0</v>
      </c>
      <c r="U8" s="157">
        <f t="shared" si="7"/>
        <v>0</v>
      </c>
      <c r="V8" s="157">
        <f t="shared" si="8"/>
        <v>17</v>
      </c>
      <c r="W8" s="158">
        <f t="shared" si="9"/>
        <v>0</v>
      </c>
      <c r="X8" s="147">
        <f t="shared" si="10"/>
        <v>17</v>
      </c>
    </row>
    <row r="9" spans="1:24" ht="24.95" customHeight="1" x14ac:dyDescent="0.15">
      <c r="A9" s="6" t="s">
        <v>8</v>
      </c>
      <c r="B9" s="7" t="s">
        <v>3</v>
      </c>
      <c r="C9" s="34">
        <v>10</v>
      </c>
      <c r="D9" s="97">
        <v>30</v>
      </c>
      <c r="E9" s="86"/>
      <c r="F9" s="88">
        <v>10</v>
      </c>
      <c r="G9" s="98">
        <v>22</v>
      </c>
      <c r="H9" s="112">
        <v>30</v>
      </c>
      <c r="I9" s="138"/>
      <c r="J9" s="95">
        <v>10</v>
      </c>
      <c r="K9" s="113">
        <v>22</v>
      </c>
      <c r="L9" s="63">
        <f t="shared" si="2"/>
        <v>0</v>
      </c>
      <c r="M9" s="58">
        <f t="shared" si="3"/>
        <v>0</v>
      </c>
      <c r="N9" s="58">
        <f t="shared" si="4"/>
        <v>0</v>
      </c>
      <c r="O9" s="64">
        <f t="shared" si="5"/>
        <v>0</v>
      </c>
      <c r="P9" s="117"/>
      <c r="Q9" s="141"/>
      <c r="R9" s="96"/>
      <c r="S9" s="118">
        <v>0</v>
      </c>
      <c r="T9" s="156">
        <f t="shared" si="6"/>
        <v>0</v>
      </c>
      <c r="U9" s="157">
        <f t="shared" si="7"/>
        <v>0</v>
      </c>
      <c r="V9" s="157">
        <f t="shared" si="8"/>
        <v>0</v>
      </c>
      <c r="W9" s="158">
        <f t="shared" si="9"/>
        <v>0</v>
      </c>
      <c r="X9" s="147">
        <f t="shared" si="10"/>
        <v>0</v>
      </c>
    </row>
    <row r="10" spans="1:24" ht="24.95" customHeight="1" x14ac:dyDescent="0.15">
      <c r="A10" s="3" t="s">
        <v>9</v>
      </c>
      <c r="B10" s="8" t="s">
        <v>3</v>
      </c>
      <c r="C10" s="35">
        <v>20</v>
      </c>
      <c r="D10" s="97">
        <v>14</v>
      </c>
      <c r="E10" s="86">
        <v>15</v>
      </c>
      <c r="F10" s="88">
        <v>16</v>
      </c>
      <c r="G10" s="98">
        <v>9.8000000000000007</v>
      </c>
      <c r="H10" s="112">
        <v>13</v>
      </c>
      <c r="I10" s="138">
        <v>14</v>
      </c>
      <c r="J10" s="95">
        <v>16</v>
      </c>
      <c r="K10" s="113">
        <v>0</v>
      </c>
      <c r="L10" s="63">
        <f t="shared" si="2"/>
        <v>1</v>
      </c>
      <c r="M10" s="58">
        <f t="shared" si="3"/>
        <v>1</v>
      </c>
      <c r="N10" s="58">
        <f t="shared" si="4"/>
        <v>0</v>
      </c>
      <c r="O10" s="64">
        <f t="shared" si="5"/>
        <v>9.8000000000000007</v>
      </c>
      <c r="P10" s="117">
        <v>1</v>
      </c>
      <c r="Q10" s="141"/>
      <c r="R10" s="96"/>
      <c r="S10" s="118">
        <v>1.8</v>
      </c>
      <c r="T10" s="156">
        <f t="shared" si="6"/>
        <v>0</v>
      </c>
      <c r="U10" s="157">
        <f t="shared" si="7"/>
        <v>1</v>
      </c>
      <c r="V10" s="157">
        <f t="shared" si="8"/>
        <v>0</v>
      </c>
      <c r="W10" s="158">
        <f t="shared" si="9"/>
        <v>8</v>
      </c>
      <c r="X10" s="147">
        <f t="shared" si="10"/>
        <v>9</v>
      </c>
    </row>
    <row r="11" spans="1:24" ht="24.95" customHeight="1" x14ac:dyDescent="0.15">
      <c r="A11" s="3" t="s">
        <v>10</v>
      </c>
      <c r="B11" s="7" t="s">
        <v>3</v>
      </c>
      <c r="C11" s="36">
        <v>10</v>
      </c>
      <c r="D11" s="97">
        <v>16</v>
      </c>
      <c r="E11" s="86">
        <v>8</v>
      </c>
      <c r="F11" s="88">
        <v>8</v>
      </c>
      <c r="G11" s="98">
        <v>8.3000000000000007</v>
      </c>
      <c r="H11" s="112">
        <v>16</v>
      </c>
      <c r="I11" s="138">
        <v>7</v>
      </c>
      <c r="J11" s="95">
        <v>0</v>
      </c>
      <c r="K11" s="113">
        <v>8</v>
      </c>
      <c r="L11" s="63">
        <f t="shared" si="2"/>
        <v>0</v>
      </c>
      <c r="M11" s="58">
        <f t="shared" si="3"/>
        <v>1</v>
      </c>
      <c r="N11" s="58">
        <f t="shared" si="4"/>
        <v>8</v>
      </c>
      <c r="O11" s="64">
        <f t="shared" si="5"/>
        <v>0.30000000000000071</v>
      </c>
      <c r="P11" s="117"/>
      <c r="Q11" s="141"/>
      <c r="R11" s="96">
        <v>2</v>
      </c>
      <c r="S11" s="118">
        <v>0.3</v>
      </c>
      <c r="T11" s="156">
        <f t="shared" si="6"/>
        <v>0</v>
      </c>
      <c r="U11" s="157">
        <f t="shared" si="7"/>
        <v>1</v>
      </c>
      <c r="V11" s="157">
        <f t="shared" si="8"/>
        <v>6</v>
      </c>
      <c r="W11" s="158">
        <f t="shared" si="9"/>
        <v>7.2164496600635175E-16</v>
      </c>
      <c r="X11" s="147">
        <f t="shared" si="10"/>
        <v>7.0000000000000009</v>
      </c>
    </row>
    <row r="12" spans="1:24" ht="24.95" customHeight="1" x14ac:dyDescent="0.15">
      <c r="A12" s="3" t="s">
        <v>11</v>
      </c>
      <c r="B12" s="8" t="s">
        <v>3</v>
      </c>
      <c r="C12" s="37">
        <v>48</v>
      </c>
      <c r="D12" s="97">
        <f>5*48</f>
        <v>240</v>
      </c>
      <c r="E12" s="86">
        <v>144</v>
      </c>
      <c r="F12" s="88">
        <f>56+432</f>
        <v>488</v>
      </c>
      <c r="G12" s="98">
        <v>585</v>
      </c>
      <c r="H12" s="112">
        <f>4*48</f>
        <v>192</v>
      </c>
      <c r="I12" s="138"/>
      <c r="J12" s="95">
        <v>480</v>
      </c>
      <c r="K12" s="113">
        <v>528</v>
      </c>
      <c r="L12" s="63">
        <f t="shared" si="2"/>
        <v>48</v>
      </c>
      <c r="M12" s="58">
        <f t="shared" si="3"/>
        <v>144</v>
      </c>
      <c r="N12" s="58">
        <f t="shared" si="4"/>
        <v>8</v>
      </c>
      <c r="O12" s="64">
        <f t="shared" si="5"/>
        <v>57</v>
      </c>
      <c r="P12" s="117">
        <v>48</v>
      </c>
      <c r="Q12" s="141">
        <v>48</v>
      </c>
      <c r="R12" s="96"/>
      <c r="S12" s="118">
        <f>57-26</f>
        <v>31</v>
      </c>
      <c r="T12" s="156">
        <f t="shared" si="6"/>
        <v>0</v>
      </c>
      <c r="U12" s="157">
        <f t="shared" si="7"/>
        <v>96</v>
      </c>
      <c r="V12" s="157">
        <f t="shared" si="8"/>
        <v>8</v>
      </c>
      <c r="W12" s="158">
        <f t="shared" si="9"/>
        <v>26</v>
      </c>
      <c r="X12" s="147">
        <f t="shared" si="10"/>
        <v>130</v>
      </c>
    </row>
    <row r="13" spans="1:24" ht="24.95" customHeight="1" x14ac:dyDescent="0.15">
      <c r="A13" s="9" t="s">
        <v>12</v>
      </c>
      <c r="B13" s="10" t="s">
        <v>3</v>
      </c>
      <c r="C13" s="38">
        <v>80</v>
      </c>
      <c r="D13" s="99">
        <v>20</v>
      </c>
      <c r="E13" s="87"/>
      <c r="F13" s="89">
        <v>26</v>
      </c>
      <c r="G13" s="100">
        <v>10.8</v>
      </c>
      <c r="H13" s="112">
        <v>20</v>
      </c>
      <c r="I13" s="138"/>
      <c r="J13" s="95">
        <v>20</v>
      </c>
      <c r="K13" s="113">
        <v>10</v>
      </c>
      <c r="L13" s="63">
        <f t="shared" si="2"/>
        <v>0</v>
      </c>
      <c r="M13" s="58">
        <f t="shared" si="3"/>
        <v>0</v>
      </c>
      <c r="N13" s="58">
        <f t="shared" si="4"/>
        <v>6</v>
      </c>
      <c r="O13" s="64">
        <f t="shared" si="5"/>
        <v>0.80000000000000071</v>
      </c>
      <c r="P13" s="117"/>
      <c r="Q13" s="141"/>
      <c r="R13" s="96"/>
      <c r="S13" s="118">
        <v>0.8</v>
      </c>
      <c r="T13" s="156">
        <f t="shared" si="6"/>
        <v>0</v>
      </c>
      <c r="U13" s="157">
        <f t="shared" si="7"/>
        <v>0</v>
      </c>
      <c r="V13" s="157">
        <f t="shared" si="8"/>
        <v>6</v>
      </c>
      <c r="W13" s="158">
        <f t="shared" si="9"/>
        <v>0</v>
      </c>
      <c r="X13" s="147">
        <f t="shared" si="10"/>
        <v>6</v>
      </c>
    </row>
    <row r="14" spans="1:24" ht="24.95" customHeight="1" x14ac:dyDescent="0.15">
      <c r="A14" s="9" t="s">
        <v>13</v>
      </c>
      <c r="B14" s="10" t="s">
        <v>3</v>
      </c>
      <c r="C14" s="38">
        <v>80</v>
      </c>
      <c r="D14" s="99">
        <v>28</v>
      </c>
      <c r="E14" s="87"/>
      <c r="F14" s="89">
        <v>52</v>
      </c>
      <c r="G14" s="100">
        <v>43.3</v>
      </c>
      <c r="H14" s="112">
        <v>20</v>
      </c>
      <c r="I14" s="138"/>
      <c r="J14" s="95">
        <v>40</v>
      </c>
      <c r="K14" s="113">
        <v>40</v>
      </c>
      <c r="L14" s="63">
        <f t="shared" si="2"/>
        <v>8</v>
      </c>
      <c r="M14" s="58">
        <f t="shared" si="3"/>
        <v>0</v>
      </c>
      <c r="N14" s="58">
        <f t="shared" si="4"/>
        <v>12</v>
      </c>
      <c r="O14" s="64">
        <f t="shared" si="5"/>
        <v>3.2999999999999972</v>
      </c>
      <c r="P14" s="117">
        <v>8</v>
      </c>
      <c r="Q14" s="141"/>
      <c r="R14" s="96"/>
      <c r="S14" s="118">
        <v>3.3</v>
      </c>
      <c r="T14" s="156">
        <f t="shared" si="6"/>
        <v>0</v>
      </c>
      <c r="U14" s="157">
        <f t="shared" si="7"/>
        <v>0</v>
      </c>
      <c r="V14" s="157">
        <f t="shared" si="8"/>
        <v>12</v>
      </c>
      <c r="W14" s="158">
        <f t="shared" si="9"/>
        <v>0</v>
      </c>
      <c r="X14" s="147">
        <f t="shared" si="10"/>
        <v>12</v>
      </c>
    </row>
    <row r="15" spans="1:24" ht="24.95" customHeight="1" x14ac:dyDescent="0.15">
      <c r="A15" s="9" t="s">
        <v>14</v>
      </c>
      <c r="B15" s="10" t="s">
        <v>3</v>
      </c>
      <c r="C15" s="38">
        <v>80</v>
      </c>
      <c r="D15" s="99">
        <v>89</v>
      </c>
      <c r="E15" s="87">
        <v>50</v>
      </c>
      <c r="F15" s="89">
        <v>101</v>
      </c>
      <c r="G15" s="100">
        <v>71</v>
      </c>
      <c r="H15" s="112">
        <v>80</v>
      </c>
      <c r="I15" s="138">
        <v>50</v>
      </c>
      <c r="J15" s="95">
        <v>80</v>
      </c>
      <c r="K15" s="113">
        <v>0</v>
      </c>
      <c r="L15" s="63">
        <f t="shared" si="2"/>
        <v>9</v>
      </c>
      <c r="M15" s="58">
        <f t="shared" si="3"/>
        <v>0</v>
      </c>
      <c r="N15" s="58">
        <f t="shared" si="4"/>
        <v>21</v>
      </c>
      <c r="O15" s="64">
        <f t="shared" si="5"/>
        <v>71</v>
      </c>
      <c r="P15" s="117">
        <v>9</v>
      </c>
      <c r="Q15" s="141"/>
      <c r="R15" s="96">
        <v>11</v>
      </c>
      <c r="S15" s="118">
        <f>71.3-68</f>
        <v>3.2999999999999972</v>
      </c>
      <c r="T15" s="156">
        <f t="shared" si="6"/>
        <v>0</v>
      </c>
      <c r="U15" s="157">
        <f t="shared" si="7"/>
        <v>0</v>
      </c>
      <c r="V15" s="157">
        <f t="shared" si="8"/>
        <v>10</v>
      </c>
      <c r="W15" s="158">
        <f t="shared" si="9"/>
        <v>67.7</v>
      </c>
      <c r="X15" s="147">
        <f t="shared" si="10"/>
        <v>77.7</v>
      </c>
    </row>
    <row r="16" spans="1:24" ht="24.95" customHeight="1" x14ac:dyDescent="0.15">
      <c r="A16" s="9" t="s">
        <v>15</v>
      </c>
      <c r="B16" s="10" t="s">
        <v>3</v>
      </c>
      <c r="C16" s="38">
        <v>80</v>
      </c>
      <c r="D16" s="99">
        <f>180+3</f>
        <v>183</v>
      </c>
      <c r="E16" s="87">
        <v>40</v>
      </c>
      <c r="F16" s="89">
        <v>309</v>
      </c>
      <c r="G16" s="100">
        <v>150</v>
      </c>
      <c r="H16" s="112">
        <v>80</v>
      </c>
      <c r="I16" s="138"/>
      <c r="J16" s="95">
        <v>280</v>
      </c>
      <c r="K16" s="113">
        <v>96</v>
      </c>
      <c r="L16" s="63">
        <f t="shared" si="2"/>
        <v>103</v>
      </c>
      <c r="M16" s="58">
        <f t="shared" si="3"/>
        <v>40</v>
      </c>
      <c r="N16" s="58">
        <f t="shared" si="4"/>
        <v>29</v>
      </c>
      <c r="O16" s="64">
        <f t="shared" si="5"/>
        <v>54</v>
      </c>
      <c r="P16" s="117">
        <v>23</v>
      </c>
      <c r="Q16" s="141"/>
      <c r="R16" s="96">
        <v>9</v>
      </c>
      <c r="S16" s="118">
        <v>4</v>
      </c>
      <c r="T16" s="156">
        <f t="shared" si="6"/>
        <v>80</v>
      </c>
      <c r="U16" s="157">
        <f t="shared" si="7"/>
        <v>40</v>
      </c>
      <c r="V16" s="157">
        <f t="shared" si="8"/>
        <v>20</v>
      </c>
      <c r="W16" s="158">
        <f t="shared" si="9"/>
        <v>50</v>
      </c>
      <c r="X16" s="147">
        <f t="shared" si="10"/>
        <v>190</v>
      </c>
    </row>
    <row r="17" spans="1:24" ht="24.95" customHeight="1" x14ac:dyDescent="0.15">
      <c r="A17" s="9" t="s">
        <v>16</v>
      </c>
      <c r="B17" s="10" t="s">
        <v>3</v>
      </c>
      <c r="C17" s="38">
        <v>80</v>
      </c>
      <c r="D17" s="99">
        <f>100+16</f>
        <v>116</v>
      </c>
      <c r="E17" s="87">
        <v>60</v>
      </c>
      <c r="F17" s="89">
        <v>232</v>
      </c>
      <c r="G17" s="100">
        <v>100.8</v>
      </c>
      <c r="H17" s="112">
        <v>100</v>
      </c>
      <c r="I17" s="138"/>
      <c r="J17" s="95">
        <v>220</v>
      </c>
      <c r="K17" s="113">
        <v>80</v>
      </c>
      <c r="L17" s="63">
        <f t="shared" si="2"/>
        <v>16</v>
      </c>
      <c r="M17" s="58">
        <f t="shared" si="3"/>
        <v>60</v>
      </c>
      <c r="N17" s="58">
        <f t="shared" si="4"/>
        <v>12</v>
      </c>
      <c r="O17" s="64">
        <f t="shared" si="5"/>
        <v>20.799999999999997</v>
      </c>
      <c r="P17" s="117">
        <v>16</v>
      </c>
      <c r="Q17" s="141"/>
      <c r="R17" s="96"/>
      <c r="S17" s="118">
        <v>10.8</v>
      </c>
      <c r="T17" s="156">
        <f t="shared" si="6"/>
        <v>0</v>
      </c>
      <c r="U17" s="157">
        <f t="shared" si="7"/>
        <v>60</v>
      </c>
      <c r="V17" s="157">
        <f t="shared" si="8"/>
        <v>12</v>
      </c>
      <c r="W17" s="158">
        <f t="shared" si="9"/>
        <v>9.9999999999999964</v>
      </c>
      <c r="X17" s="147">
        <f t="shared" si="10"/>
        <v>82</v>
      </c>
    </row>
    <row r="18" spans="1:24" ht="24.95" customHeight="1" x14ac:dyDescent="0.15">
      <c r="A18" s="3" t="s">
        <v>17</v>
      </c>
      <c r="B18" s="7" t="s">
        <v>3</v>
      </c>
      <c r="C18" s="36">
        <v>20</v>
      </c>
      <c r="D18" s="97"/>
      <c r="E18" s="86"/>
      <c r="F18" s="88"/>
      <c r="G18" s="98"/>
      <c r="H18" s="112">
        <v>0</v>
      </c>
      <c r="I18" s="138"/>
      <c r="J18" s="95">
        <v>0</v>
      </c>
      <c r="K18" s="113">
        <v>0</v>
      </c>
      <c r="L18" s="63">
        <f t="shared" si="2"/>
        <v>0</v>
      </c>
      <c r="M18" s="58">
        <f t="shared" si="3"/>
        <v>0</v>
      </c>
      <c r="N18" s="58">
        <f t="shared" si="4"/>
        <v>0</v>
      </c>
      <c r="O18" s="64">
        <f t="shared" si="5"/>
        <v>0</v>
      </c>
      <c r="P18" s="117"/>
      <c r="Q18" s="141"/>
      <c r="R18" s="96"/>
      <c r="S18" s="118">
        <v>0</v>
      </c>
      <c r="T18" s="156">
        <f t="shared" si="6"/>
        <v>0</v>
      </c>
      <c r="U18" s="157">
        <f t="shared" si="7"/>
        <v>0</v>
      </c>
      <c r="V18" s="157">
        <f t="shared" si="8"/>
        <v>0</v>
      </c>
      <c r="W18" s="158">
        <f t="shared" si="9"/>
        <v>0</v>
      </c>
      <c r="X18" s="147">
        <f t="shared" si="10"/>
        <v>0</v>
      </c>
    </row>
    <row r="19" spans="1:24" ht="24.95" customHeight="1" x14ac:dyDescent="0.15">
      <c r="A19" s="3" t="s">
        <v>18</v>
      </c>
      <c r="B19" s="8" t="s">
        <v>29</v>
      </c>
      <c r="C19" s="37">
        <v>12</v>
      </c>
      <c r="D19" s="97">
        <v>14</v>
      </c>
      <c r="E19" s="86">
        <v>2</v>
      </c>
      <c r="F19" s="88">
        <v>4</v>
      </c>
      <c r="G19" s="98"/>
      <c r="H19" s="112">
        <v>12</v>
      </c>
      <c r="I19" s="138"/>
      <c r="J19" s="95">
        <v>4</v>
      </c>
      <c r="K19" s="113">
        <v>0</v>
      </c>
      <c r="L19" s="63">
        <f t="shared" si="2"/>
        <v>2</v>
      </c>
      <c r="M19" s="58">
        <f t="shared" si="3"/>
        <v>2</v>
      </c>
      <c r="N19" s="58">
        <f t="shared" si="4"/>
        <v>0</v>
      </c>
      <c r="O19" s="64">
        <f t="shared" si="5"/>
        <v>0</v>
      </c>
      <c r="P19" s="117">
        <v>2</v>
      </c>
      <c r="Q19" s="141">
        <v>2</v>
      </c>
      <c r="R19" s="96"/>
      <c r="S19" s="118">
        <v>0</v>
      </c>
      <c r="T19" s="156">
        <f t="shared" si="6"/>
        <v>0</v>
      </c>
      <c r="U19" s="157">
        <f t="shared" si="7"/>
        <v>0</v>
      </c>
      <c r="V19" s="157">
        <f t="shared" si="8"/>
        <v>0</v>
      </c>
      <c r="W19" s="158">
        <f t="shared" si="9"/>
        <v>0</v>
      </c>
      <c r="X19" s="147">
        <f t="shared" si="10"/>
        <v>0</v>
      </c>
    </row>
    <row r="20" spans="1:24" ht="24.95" customHeight="1" x14ac:dyDescent="0.15">
      <c r="A20" s="3" t="s">
        <v>20</v>
      </c>
      <c r="B20" s="8" t="s">
        <v>21</v>
      </c>
      <c r="C20" s="37">
        <v>4</v>
      </c>
      <c r="D20" s="97">
        <v>0</v>
      </c>
      <c r="E20" s="86"/>
      <c r="F20" s="88">
        <v>0</v>
      </c>
      <c r="G20" s="98">
        <v>1</v>
      </c>
      <c r="H20" s="112">
        <v>0</v>
      </c>
      <c r="I20" s="138"/>
      <c r="J20" s="95">
        <v>0</v>
      </c>
      <c r="K20" s="113">
        <v>1</v>
      </c>
      <c r="L20" s="63">
        <f t="shared" si="2"/>
        <v>0</v>
      </c>
      <c r="M20" s="58">
        <f t="shared" si="3"/>
        <v>0</v>
      </c>
      <c r="N20" s="58">
        <f t="shared" si="4"/>
        <v>0</v>
      </c>
      <c r="O20" s="64">
        <f t="shared" si="5"/>
        <v>0</v>
      </c>
      <c r="P20" s="117"/>
      <c r="Q20" s="141"/>
      <c r="R20" s="96"/>
      <c r="S20" s="118">
        <v>0</v>
      </c>
      <c r="T20" s="156">
        <f t="shared" si="6"/>
        <v>0</v>
      </c>
      <c r="U20" s="157">
        <f t="shared" si="7"/>
        <v>0</v>
      </c>
      <c r="V20" s="157">
        <f t="shared" si="8"/>
        <v>0</v>
      </c>
      <c r="W20" s="158">
        <f t="shared" si="9"/>
        <v>0</v>
      </c>
      <c r="X20" s="147">
        <f t="shared" si="10"/>
        <v>0</v>
      </c>
    </row>
    <row r="21" spans="1:24" ht="24.95" customHeight="1" x14ac:dyDescent="0.15">
      <c r="A21" s="3" t="s">
        <v>22</v>
      </c>
      <c r="B21" s="8" t="s">
        <v>21</v>
      </c>
      <c r="C21" s="39">
        <v>6</v>
      </c>
      <c r="D21" s="101">
        <v>9</v>
      </c>
      <c r="E21" s="132"/>
      <c r="F21" s="90">
        <v>3</v>
      </c>
      <c r="G21" s="102">
        <v>1</v>
      </c>
      <c r="H21" s="112">
        <v>9</v>
      </c>
      <c r="I21" s="138"/>
      <c r="J21" s="95">
        <v>3</v>
      </c>
      <c r="K21" s="113">
        <v>0</v>
      </c>
      <c r="L21" s="63">
        <f t="shared" si="2"/>
        <v>0</v>
      </c>
      <c r="M21" s="58">
        <f t="shared" si="3"/>
        <v>0</v>
      </c>
      <c r="N21" s="58">
        <f t="shared" si="4"/>
        <v>0</v>
      </c>
      <c r="O21" s="64">
        <f t="shared" si="5"/>
        <v>1</v>
      </c>
      <c r="P21" s="117"/>
      <c r="Q21" s="141">
        <v>1</v>
      </c>
      <c r="R21" s="96"/>
      <c r="S21" s="118">
        <v>1</v>
      </c>
      <c r="T21" s="156">
        <f t="shared" si="6"/>
        <v>0</v>
      </c>
      <c r="U21" s="157">
        <f t="shared" si="7"/>
        <v>-1</v>
      </c>
      <c r="V21" s="157">
        <f t="shared" si="8"/>
        <v>0</v>
      </c>
      <c r="W21" s="158">
        <f t="shared" si="9"/>
        <v>0</v>
      </c>
      <c r="X21" s="147">
        <f t="shared" si="10"/>
        <v>-1</v>
      </c>
    </row>
    <row r="22" spans="1:24" ht="24.95" customHeight="1" x14ac:dyDescent="0.15">
      <c r="A22" s="3" t="s">
        <v>23</v>
      </c>
      <c r="B22" s="8" t="s">
        <v>19</v>
      </c>
      <c r="C22" s="37">
        <v>4</v>
      </c>
      <c r="D22" s="97">
        <v>0</v>
      </c>
      <c r="E22" s="86"/>
      <c r="F22" s="88">
        <v>0</v>
      </c>
      <c r="G22" s="98">
        <v>2.14</v>
      </c>
      <c r="H22" s="112">
        <v>0</v>
      </c>
      <c r="I22" s="138"/>
      <c r="J22" s="95">
        <v>0</v>
      </c>
      <c r="K22" s="113">
        <v>0</v>
      </c>
      <c r="L22" s="63">
        <f t="shared" si="2"/>
        <v>0</v>
      </c>
      <c r="M22" s="58">
        <f t="shared" si="3"/>
        <v>0</v>
      </c>
      <c r="N22" s="58">
        <f t="shared" si="4"/>
        <v>0</v>
      </c>
      <c r="O22" s="64">
        <f t="shared" si="5"/>
        <v>2.14</v>
      </c>
      <c r="P22" s="117"/>
      <c r="Q22" s="141"/>
      <c r="R22" s="96"/>
      <c r="S22" s="118">
        <v>2.1</v>
      </c>
      <c r="T22" s="156">
        <f t="shared" si="6"/>
        <v>0</v>
      </c>
      <c r="U22" s="157">
        <f t="shared" si="7"/>
        <v>0</v>
      </c>
      <c r="V22" s="157">
        <f t="shared" si="8"/>
        <v>0</v>
      </c>
      <c r="W22" s="158">
        <f t="shared" si="9"/>
        <v>4.0000000000000036E-2</v>
      </c>
      <c r="X22" s="147">
        <f t="shared" si="10"/>
        <v>4.0000000000000036E-2</v>
      </c>
    </row>
    <row r="23" spans="1:24" ht="24.95" customHeight="1" x14ac:dyDescent="0.15">
      <c r="A23" s="3" t="s">
        <v>24</v>
      </c>
      <c r="B23" s="8" t="s">
        <v>21</v>
      </c>
      <c r="C23" s="37">
        <v>6</v>
      </c>
      <c r="D23" s="97">
        <v>16</v>
      </c>
      <c r="E23" s="86">
        <v>7</v>
      </c>
      <c r="F23" s="88">
        <v>1</v>
      </c>
      <c r="G23" s="98">
        <v>19</v>
      </c>
      <c r="H23" s="112">
        <v>16</v>
      </c>
      <c r="I23" s="138">
        <v>6</v>
      </c>
      <c r="J23" s="95">
        <v>0</v>
      </c>
      <c r="K23" s="113">
        <v>18</v>
      </c>
      <c r="L23" s="63">
        <f t="shared" si="2"/>
        <v>0</v>
      </c>
      <c r="M23" s="58">
        <f t="shared" si="3"/>
        <v>1</v>
      </c>
      <c r="N23" s="58">
        <f t="shared" si="4"/>
        <v>1</v>
      </c>
      <c r="O23" s="64">
        <f t="shared" si="5"/>
        <v>1</v>
      </c>
      <c r="P23" s="117"/>
      <c r="Q23" s="141"/>
      <c r="R23" s="96">
        <v>1</v>
      </c>
      <c r="S23" s="118">
        <v>1.4</v>
      </c>
      <c r="T23" s="156">
        <f t="shared" si="6"/>
        <v>0</v>
      </c>
      <c r="U23" s="157">
        <f t="shared" si="7"/>
        <v>1</v>
      </c>
      <c r="V23" s="157">
        <f t="shared" si="8"/>
        <v>0</v>
      </c>
      <c r="W23" s="158">
        <f t="shared" si="9"/>
        <v>-0.39999999999999991</v>
      </c>
      <c r="X23" s="147">
        <f t="shared" si="10"/>
        <v>0.60000000000000009</v>
      </c>
    </row>
    <row r="24" spans="1:24" ht="24.95" customHeight="1" x14ac:dyDescent="0.15">
      <c r="A24" s="3" t="s">
        <v>25</v>
      </c>
      <c r="B24" s="8" t="s">
        <v>21</v>
      </c>
      <c r="C24" s="37">
        <v>6</v>
      </c>
      <c r="D24" s="97">
        <v>0</v>
      </c>
      <c r="E24" s="86"/>
      <c r="F24" s="88">
        <v>0</v>
      </c>
      <c r="G24" s="98">
        <v>0.32</v>
      </c>
      <c r="H24" s="112">
        <v>0</v>
      </c>
      <c r="I24" s="138"/>
      <c r="J24" s="95">
        <v>0</v>
      </c>
      <c r="K24" s="113">
        <v>0</v>
      </c>
      <c r="L24" s="63">
        <f t="shared" si="2"/>
        <v>0</v>
      </c>
      <c r="M24" s="58">
        <f t="shared" si="3"/>
        <v>0</v>
      </c>
      <c r="N24" s="58">
        <f t="shared" si="4"/>
        <v>0</v>
      </c>
      <c r="O24" s="64">
        <f t="shared" si="5"/>
        <v>0.32</v>
      </c>
      <c r="P24" s="117"/>
      <c r="Q24" s="141"/>
      <c r="R24" s="96"/>
      <c r="S24" s="118">
        <v>0.3</v>
      </c>
      <c r="T24" s="156">
        <f t="shared" si="6"/>
        <v>0</v>
      </c>
      <c r="U24" s="157">
        <f t="shared" si="7"/>
        <v>0</v>
      </c>
      <c r="V24" s="157">
        <f t="shared" si="8"/>
        <v>0</v>
      </c>
      <c r="W24" s="158">
        <f t="shared" si="9"/>
        <v>2.0000000000000018E-2</v>
      </c>
      <c r="X24" s="147">
        <f t="shared" si="10"/>
        <v>2.0000000000000018E-2</v>
      </c>
    </row>
    <row r="25" spans="1:24" ht="24.95" customHeight="1" x14ac:dyDescent="0.15">
      <c r="A25" s="3" t="s">
        <v>26</v>
      </c>
      <c r="B25" s="8" t="s">
        <v>19</v>
      </c>
      <c r="C25" s="37">
        <v>12</v>
      </c>
      <c r="D25" s="97">
        <v>19</v>
      </c>
      <c r="E25" s="86">
        <v>3</v>
      </c>
      <c r="F25" s="88">
        <v>3</v>
      </c>
      <c r="G25" s="98"/>
      <c r="H25" s="112">
        <v>19</v>
      </c>
      <c r="I25" s="138">
        <v>3</v>
      </c>
      <c r="J25" s="95">
        <v>2</v>
      </c>
      <c r="K25" s="113">
        <v>0</v>
      </c>
      <c r="L25" s="63">
        <f t="shared" si="2"/>
        <v>0</v>
      </c>
      <c r="M25" s="58">
        <f t="shared" si="3"/>
        <v>0</v>
      </c>
      <c r="N25" s="58">
        <f t="shared" si="4"/>
        <v>1</v>
      </c>
      <c r="O25" s="64">
        <f t="shared" si="5"/>
        <v>0</v>
      </c>
      <c r="P25" s="117"/>
      <c r="Q25" s="141"/>
      <c r="R25" s="96">
        <v>1</v>
      </c>
      <c r="S25" s="118">
        <v>0</v>
      </c>
      <c r="T25" s="156">
        <f t="shared" si="6"/>
        <v>0</v>
      </c>
      <c r="U25" s="157">
        <f t="shared" si="7"/>
        <v>0</v>
      </c>
      <c r="V25" s="157">
        <f t="shared" si="8"/>
        <v>0</v>
      </c>
      <c r="W25" s="158">
        <f t="shared" si="9"/>
        <v>0</v>
      </c>
      <c r="X25" s="147">
        <f t="shared" si="10"/>
        <v>0</v>
      </c>
    </row>
    <row r="26" spans="1:24" ht="24.95" customHeight="1" x14ac:dyDescent="0.15">
      <c r="A26" s="3" t="s">
        <v>27</v>
      </c>
      <c r="B26" s="8" t="s">
        <v>19</v>
      </c>
      <c r="C26" s="37">
        <v>6</v>
      </c>
      <c r="D26" s="97">
        <v>3</v>
      </c>
      <c r="E26" s="86">
        <v>4</v>
      </c>
      <c r="F26" s="88">
        <v>0</v>
      </c>
      <c r="G26" s="98">
        <v>5.36</v>
      </c>
      <c r="H26" s="112">
        <v>3</v>
      </c>
      <c r="I26" s="138">
        <v>3</v>
      </c>
      <c r="J26" s="95">
        <v>0</v>
      </c>
      <c r="K26" s="113">
        <v>5</v>
      </c>
      <c r="L26" s="63">
        <f t="shared" si="2"/>
        <v>0</v>
      </c>
      <c r="M26" s="58">
        <f t="shared" si="3"/>
        <v>1</v>
      </c>
      <c r="N26" s="58">
        <f t="shared" si="4"/>
        <v>0</v>
      </c>
      <c r="O26" s="64">
        <f t="shared" si="5"/>
        <v>0.36000000000000032</v>
      </c>
      <c r="P26" s="117"/>
      <c r="Q26" s="141"/>
      <c r="R26" s="96"/>
      <c r="S26" s="118">
        <v>0.4</v>
      </c>
      <c r="T26" s="156">
        <f t="shared" si="6"/>
        <v>0</v>
      </c>
      <c r="U26" s="157">
        <f t="shared" si="7"/>
        <v>1</v>
      </c>
      <c r="V26" s="157">
        <f t="shared" si="8"/>
        <v>0</v>
      </c>
      <c r="W26" s="158">
        <f t="shared" si="9"/>
        <v>-3.9999999999999702E-2</v>
      </c>
      <c r="X26" s="147">
        <f t="shared" si="10"/>
        <v>0.9600000000000003</v>
      </c>
    </row>
    <row r="27" spans="1:24" ht="24.95" customHeight="1" x14ac:dyDescent="0.15">
      <c r="A27" s="3" t="s">
        <v>28</v>
      </c>
      <c r="B27" s="11" t="s">
        <v>29</v>
      </c>
      <c r="C27" s="40">
        <v>10</v>
      </c>
      <c r="D27" s="103">
        <v>0</v>
      </c>
      <c r="E27" s="133"/>
      <c r="F27" s="91">
        <v>0</v>
      </c>
      <c r="G27" s="104"/>
      <c r="H27" s="112">
        <v>0</v>
      </c>
      <c r="I27" s="138"/>
      <c r="J27" s="95">
        <v>0</v>
      </c>
      <c r="K27" s="113">
        <v>0</v>
      </c>
      <c r="L27" s="63">
        <f t="shared" si="2"/>
        <v>0</v>
      </c>
      <c r="M27" s="58">
        <f t="shared" si="3"/>
        <v>0</v>
      </c>
      <c r="N27" s="58">
        <f t="shared" si="4"/>
        <v>0</v>
      </c>
      <c r="O27" s="64">
        <f t="shared" si="5"/>
        <v>0</v>
      </c>
      <c r="P27" s="117"/>
      <c r="Q27" s="141"/>
      <c r="R27" s="96"/>
      <c r="S27" s="118">
        <v>0</v>
      </c>
      <c r="T27" s="156">
        <f t="shared" si="6"/>
        <v>0</v>
      </c>
      <c r="U27" s="157">
        <f t="shared" si="7"/>
        <v>0</v>
      </c>
      <c r="V27" s="157">
        <f t="shared" si="8"/>
        <v>0</v>
      </c>
      <c r="W27" s="158">
        <f t="shared" si="9"/>
        <v>0</v>
      </c>
      <c r="X27" s="147">
        <f t="shared" si="10"/>
        <v>0</v>
      </c>
    </row>
    <row r="28" spans="1:24" ht="24.95" customHeight="1" x14ac:dyDescent="0.15">
      <c r="A28" s="3" t="s">
        <v>30</v>
      </c>
      <c r="B28" s="8" t="s">
        <v>3</v>
      </c>
      <c r="C28" s="37">
        <v>8</v>
      </c>
      <c r="D28" s="97">
        <v>56</v>
      </c>
      <c r="E28" s="86"/>
      <c r="F28" s="88">
        <v>24</v>
      </c>
      <c r="G28" s="98">
        <v>47</v>
      </c>
      <c r="H28" s="112">
        <f>7*8</f>
        <v>56</v>
      </c>
      <c r="I28" s="138"/>
      <c r="J28" s="95">
        <v>24</v>
      </c>
      <c r="K28" s="113">
        <v>46</v>
      </c>
      <c r="L28" s="63">
        <f t="shared" si="2"/>
        <v>0</v>
      </c>
      <c r="M28" s="58">
        <f t="shared" si="3"/>
        <v>0</v>
      </c>
      <c r="N28" s="58">
        <f t="shared" si="4"/>
        <v>0</v>
      </c>
      <c r="O28" s="64">
        <f t="shared" si="5"/>
        <v>1</v>
      </c>
      <c r="P28" s="117"/>
      <c r="Q28" s="141"/>
      <c r="R28" s="96"/>
      <c r="S28" s="118">
        <v>1</v>
      </c>
      <c r="T28" s="156">
        <f t="shared" si="6"/>
        <v>0</v>
      </c>
      <c r="U28" s="157">
        <f t="shared" si="7"/>
        <v>0</v>
      </c>
      <c r="V28" s="157">
        <f t="shared" si="8"/>
        <v>0</v>
      </c>
      <c r="W28" s="158">
        <f t="shared" si="9"/>
        <v>0</v>
      </c>
      <c r="X28" s="147">
        <f t="shared" si="10"/>
        <v>0</v>
      </c>
    </row>
    <row r="29" spans="1:24" ht="24.95" customHeight="1" x14ac:dyDescent="0.15">
      <c r="A29" s="3" t="s">
        <v>31</v>
      </c>
      <c r="B29" s="8" t="s">
        <v>19</v>
      </c>
      <c r="C29" s="37">
        <v>4</v>
      </c>
      <c r="D29" s="97">
        <v>1</v>
      </c>
      <c r="E29" s="86"/>
      <c r="F29" s="88">
        <v>0</v>
      </c>
      <c r="G29" s="98">
        <v>3.47</v>
      </c>
      <c r="H29" s="112">
        <v>1</v>
      </c>
      <c r="I29" s="138"/>
      <c r="J29" s="95">
        <v>0</v>
      </c>
      <c r="K29" s="113">
        <v>3</v>
      </c>
      <c r="L29" s="63">
        <f t="shared" si="2"/>
        <v>0</v>
      </c>
      <c r="M29" s="58">
        <f t="shared" si="3"/>
        <v>0</v>
      </c>
      <c r="N29" s="58">
        <f t="shared" si="4"/>
        <v>0</v>
      </c>
      <c r="O29" s="64">
        <f t="shared" si="5"/>
        <v>0.4700000000000002</v>
      </c>
      <c r="P29" s="117"/>
      <c r="Q29" s="141"/>
      <c r="R29" s="96"/>
      <c r="S29" s="118">
        <v>0.5</v>
      </c>
      <c r="T29" s="156">
        <f t="shared" si="6"/>
        <v>0</v>
      </c>
      <c r="U29" s="157">
        <f t="shared" si="7"/>
        <v>0</v>
      </c>
      <c r="V29" s="157">
        <f t="shared" si="8"/>
        <v>0</v>
      </c>
      <c r="W29" s="158">
        <f t="shared" si="9"/>
        <v>-2.9999999999999805E-2</v>
      </c>
      <c r="X29" s="147">
        <f t="shared" si="10"/>
        <v>-2.9999999999999805E-2</v>
      </c>
    </row>
    <row r="30" spans="1:24" ht="24.95" customHeight="1" x14ac:dyDescent="0.15">
      <c r="A30" s="3" t="s">
        <v>32</v>
      </c>
      <c r="B30" s="8" t="s">
        <v>19</v>
      </c>
      <c r="C30" s="39">
        <v>4</v>
      </c>
      <c r="D30" s="101">
        <v>0</v>
      </c>
      <c r="E30" s="132">
        <v>2</v>
      </c>
      <c r="F30" s="90">
        <v>0</v>
      </c>
      <c r="G30" s="102">
        <v>1</v>
      </c>
      <c r="H30" s="112">
        <v>0</v>
      </c>
      <c r="I30" s="138"/>
      <c r="J30" s="95">
        <v>0</v>
      </c>
      <c r="K30" s="113">
        <v>1</v>
      </c>
      <c r="L30" s="63">
        <f t="shared" si="2"/>
        <v>0</v>
      </c>
      <c r="M30" s="58">
        <f t="shared" si="3"/>
        <v>2</v>
      </c>
      <c r="N30" s="58">
        <f t="shared" si="4"/>
        <v>0</v>
      </c>
      <c r="O30" s="64">
        <f t="shared" si="5"/>
        <v>0</v>
      </c>
      <c r="P30" s="117"/>
      <c r="Q30" s="141"/>
      <c r="R30" s="96"/>
      <c r="S30" s="118">
        <v>0</v>
      </c>
      <c r="T30" s="156">
        <f t="shared" si="6"/>
        <v>0</v>
      </c>
      <c r="U30" s="157">
        <f t="shared" si="7"/>
        <v>2</v>
      </c>
      <c r="V30" s="157">
        <f t="shared" si="8"/>
        <v>0</v>
      </c>
      <c r="W30" s="158">
        <f t="shared" si="9"/>
        <v>0</v>
      </c>
      <c r="X30" s="147">
        <f t="shared" si="10"/>
        <v>2</v>
      </c>
    </row>
    <row r="31" spans="1:24" ht="24.95" customHeight="1" x14ac:dyDescent="0.15">
      <c r="A31" s="3" t="s">
        <v>33</v>
      </c>
      <c r="B31" s="8" t="s">
        <v>3</v>
      </c>
      <c r="C31" s="39">
        <v>6</v>
      </c>
      <c r="D31" s="101">
        <f>102+4</f>
        <v>106</v>
      </c>
      <c r="E31" s="132">
        <v>144</v>
      </c>
      <c r="F31" s="90">
        <v>214</v>
      </c>
      <c r="G31" s="102">
        <v>51</v>
      </c>
      <c r="H31" s="112">
        <f>15*6</f>
        <v>90</v>
      </c>
      <c r="I31" s="138">
        <v>78</v>
      </c>
      <c r="J31" s="95">
        <f>30*6</f>
        <v>180</v>
      </c>
      <c r="K31" s="113">
        <v>48</v>
      </c>
      <c r="L31" s="63">
        <f t="shared" si="2"/>
        <v>16</v>
      </c>
      <c r="M31" s="58">
        <f t="shared" si="3"/>
        <v>66</v>
      </c>
      <c r="N31" s="58">
        <f t="shared" si="4"/>
        <v>34</v>
      </c>
      <c r="O31" s="64">
        <f t="shared" si="5"/>
        <v>3</v>
      </c>
      <c r="P31" s="117">
        <v>16</v>
      </c>
      <c r="Q31" s="141">
        <v>24</v>
      </c>
      <c r="R31" s="96">
        <v>34</v>
      </c>
      <c r="S31" s="118">
        <v>3.8</v>
      </c>
      <c r="T31" s="156">
        <f t="shared" si="6"/>
        <v>0</v>
      </c>
      <c r="U31" s="157">
        <f t="shared" si="7"/>
        <v>42</v>
      </c>
      <c r="V31" s="157">
        <f t="shared" si="8"/>
        <v>0</v>
      </c>
      <c r="W31" s="158">
        <f t="shared" si="9"/>
        <v>-0.79999999999999982</v>
      </c>
      <c r="X31" s="147">
        <f t="shared" si="10"/>
        <v>41.2</v>
      </c>
    </row>
    <row r="32" spans="1:24" ht="24.95" customHeight="1" x14ac:dyDescent="0.15">
      <c r="A32" s="3" t="s">
        <v>34</v>
      </c>
      <c r="B32" s="8" t="s">
        <v>19</v>
      </c>
      <c r="C32" s="37">
        <v>4</v>
      </c>
      <c r="D32" s="97">
        <v>2</v>
      </c>
      <c r="E32" s="86">
        <v>2</v>
      </c>
      <c r="F32" s="88">
        <v>2</v>
      </c>
      <c r="G32" s="98">
        <v>3</v>
      </c>
      <c r="H32" s="112">
        <v>2</v>
      </c>
      <c r="I32" s="138">
        <v>2</v>
      </c>
      <c r="J32" s="95">
        <v>2</v>
      </c>
      <c r="K32" s="113">
        <v>3</v>
      </c>
      <c r="L32" s="63">
        <f t="shared" si="2"/>
        <v>0</v>
      </c>
      <c r="M32" s="58">
        <f t="shared" si="3"/>
        <v>0</v>
      </c>
      <c r="N32" s="58">
        <f t="shared" si="4"/>
        <v>0</v>
      </c>
      <c r="O32" s="64">
        <f t="shared" si="5"/>
        <v>0</v>
      </c>
      <c r="P32" s="117"/>
      <c r="Q32" s="141"/>
      <c r="R32" s="96"/>
      <c r="S32" s="118">
        <v>0</v>
      </c>
      <c r="T32" s="156">
        <f t="shared" si="6"/>
        <v>0</v>
      </c>
      <c r="U32" s="157">
        <f t="shared" si="7"/>
        <v>0</v>
      </c>
      <c r="V32" s="157">
        <f t="shared" si="8"/>
        <v>0</v>
      </c>
      <c r="W32" s="158">
        <f t="shared" si="9"/>
        <v>0</v>
      </c>
      <c r="X32" s="147">
        <f t="shared" si="10"/>
        <v>0</v>
      </c>
    </row>
    <row r="33" spans="1:24" ht="24.95" customHeight="1" x14ac:dyDescent="0.15">
      <c r="A33" s="3" t="s">
        <v>35</v>
      </c>
      <c r="B33" s="8" t="s">
        <v>3</v>
      </c>
      <c r="C33" s="37">
        <v>6</v>
      </c>
      <c r="D33" s="97">
        <f>6+4</f>
        <v>10</v>
      </c>
      <c r="E33" s="86">
        <v>6</v>
      </c>
      <c r="F33" s="88">
        <v>2</v>
      </c>
      <c r="G33" s="98"/>
      <c r="H33" s="112">
        <v>6</v>
      </c>
      <c r="I33" s="138"/>
      <c r="J33" s="95">
        <v>0</v>
      </c>
      <c r="K33" s="113">
        <v>0</v>
      </c>
      <c r="L33" s="63">
        <f t="shared" si="2"/>
        <v>4</v>
      </c>
      <c r="M33" s="58">
        <f t="shared" si="3"/>
        <v>6</v>
      </c>
      <c r="N33" s="58">
        <f t="shared" si="4"/>
        <v>2</v>
      </c>
      <c r="O33" s="64">
        <f t="shared" si="5"/>
        <v>0</v>
      </c>
      <c r="P33" s="117">
        <v>4</v>
      </c>
      <c r="Q33" s="141"/>
      <c r="R33" s="96">
        <v>2</v>
      </c>
      <c r="S33" s="118">
        <v>0</v>
      </c>
      <c r="T33" s="156">
        <f t="shared" si="6"/>
        <v>0</v>
      </c>
      <c r="U33" s="157">
        <f t="shared" si="7"/>
        <v>6</v>
      </c>
      <c r="V33" s="157">
        <f t="shared" si="8"/>
        <v>0</v>
      </c>
      <c r="W33" s="158">
        <f t="shared" si="9"/>
        <v>0</v>
      </c>
      <c r="X33" s="147">
        <f t="shared" si="10"/>
        <v>6</v>
      </c>
    </row>
    <row r="34" spans="1:24" ht="24.95" customHeight="1" x14ac:dyDescent="0.15">
      <c r="A34" s="3" t="s">
        <v>36</v>
      </c>
      <c r="B34" s="8" t="s">
        <v>19</v>
      </c>
      <c r="C34" s="37">
        <v>6</v>
      </c>
      <c r="D34" s="97">
        <v>4</v>
      </c>
      <c r="E34" s="86">
        <v>1</v>
      </c>
      <c r="F34" s="88">
        <v>1</v>
      </c>
      <c r="G34" s="98">
        <v>5.33</v>
      </c>
      <c r="H34" s="112">
        <v>3</v>
      </c>
      <c r="I34" s="138"/>
      <c r="J34" s="95">
        <v>1</v>
      </c>
      <c r="K34" s="113">
        <v>4</v>
      </c>
      <c r="L34" s="63">
        <f t="shared" si="2"/>
        <v>1</v>
      </c>
      <c r="M34" s="58">
        <f t="shared" si="3"/>
        <v>1</v>
      </c>
      <c r="N34" s="58">
        <f t="shared" si="4"/>
        <v>0</v>
      </c>
      <c r="O34" s="64">
        <f t="shared" si="5"/>
        <v>1.33</v>
      </c>
      <c r="P34" s="117">
        <v>1</v>
      </c>
      <c r="Q34" s="141"/>
      <c r="R34" s="96"/>
      <c r="S34" s="118">
        <v>1.3</v>
      </c>
      <c r="T34" s="156">
        <f t="shared" si="6"/>
        <v>0</v>
      </c>
      <c r="U34" s="157">
        <f t="shared" si="7"/>
        <v>1</v>
      </c>
      <c r="V34" s="157">
        <f t="shared" si="8"/>
        <v>0</v>
      </c>
      <c r="W34" s="158">
        <f t="shared" si="9"/>
        <v>3.0000000000000027E-2</v>
      </c>
      <c r="X34" s="147">
        <f t="shared" si="10"/>
        <v>1.03</v>
      </c>
    </row>
    <row r="35" spans="1:24" ht="24.95" customHeight="1" x14ac:dyDescent="0.15">
      <c r="A35" s="3" t="s">
        <v>37</v>
      </c>
      <c r="B35" s="8" t="s">
        <v>38</v>
      </c>
      <c r="C35" s="37">
        <v>20</v>
      </c>
      <c r="D35" s="97">
        <v>10</v>
      </c>
      <c r="E35" s="86">
        <v>18</v>
      </c>
      <c r="F35" s="88">
        <v>489</v>
      </c>
      <c r="G35" s="98">
        <v>59</v>
      </c>
      <c r="H35" s="112">
        <v>0</v>
      </c>
      <c r="I35" s="138"/>
      <c r="J35" s="95">
        <v>0</v>
      </c>
      <c r="K35" s="113">
        <v>0</v>
      </c>
      <c r="L35" s="63">
        <f t="shared" si="2"/>
        <v>10</v>
      </c>
      <c r="M35" s="58">
        <f t="shared" si="3"/>
        <v>18</v>
      </c>
      <c r="N35" s="58">
        <f t="shared" si="4"/>
        <v>489</v>
      </c>
      <c r="O35" s="64">
        <f t="shared" si="5"/>
        <v>59</v>
      </c>
      <c r="P35" s="117">
        <v>10</v>
      </c>
      <c r="Q35" s="141">
        <v>10</v>
      </c>
      <c r="R35" s="96">
        <v>14</v>
      </c>
      <c r="S35" s="118">
        <f>59.5-55</f>
        <v>4.5</v>
      </c>
      <c r="T35" s="156">
        <f t="shared" si="6"/>
        <v>0</v>
      </c>
      <c r="U35" s="157">
        <f t="shared" si="7"/>
        <v>8</v>
      </c>
      <c r="V35" s="157">
        <f t="shared" si="8"/>
        <v>475</v>
      </c>
      <c r="W35" s="158">
        <f t="shared" si="9"/>
        <v>54.5</v>
      </c>
      <c r="X35" s="147">
        <f t="shared" si="10"/>
        <v>537.5</v>
      </c>
    </row>
    <row r="36" spans="1:24" ht="24.95" customHeight="1" x14ac:dyDescent="0.15">
      <c r="A36" s="12" t="s">
        <v>39</v>
      </c>
      <c r="B36" s="13" t="s">
        <v>38</v>
      </c>
      <c r="C36" s="41">
        <v>20</v>
      </c>
      <c r="D36" s="97">
        <v>11</v>
      </c>
      <c r="E36" s="86">
        <v>5</v>
      </c>
      <c r="F36" s="88">
        <v>9</v>
      </c>
      <c r="G36" s="98">
        <v>0.8</v>
      </c>
      <c r="H36" s="112">
        <v>7</v>
      </c>
      <c r="I36" s="138">
        <v>4</v>
      </c>
      <c r="J36" s="95">
        <v>7</v>
      </c>
      <c r="K36" s="113">
        <v>0</v>
      </c>
      <c r="L36" s="63">
        <f t="shared" si="2"/>
        <v>4</v>
      </c>
      <c r="M36" s="58">
        <f t="shared" si="3"/>
        <v>1</v>
      </c>
      <c r="N36" s="58">
        <f t="shared" si="4"/>
        <v>2</v>
      </c>
      <c r="O36" s="64">
        <f t="shared" si="5"/>
        <v>0.8</v>
      </c>
      <c r="P36" s="117">
        <v>0</v>
      </c>
      <c r="Q36" s="141"/>
      <c r="R36" s="96"/>
      <c r="S36" s="118">
        <v>0.8</v>
      </c>
      <c r="T36" s="156">
        <f t="shared" si="6"/>
        <v>4</v>
      </c>
      <c r="U36" s="157">
        <f t="shared" si="7"/>
        <v>1</v>
      </c>
      <c r="V36" s="157">
        <f t="shared" si="8"/>
        <v>2</v>
      </c>
      <c r="W36" s="158">
        <f t="shared" si="9"/>
        <v>0</v>
      </c>
      <c r="X36" s="147">
        <f t="shared" si="10"/>
        <v>7</v>
      </c>
    </row>
    <row r="37" spans="1:24" ht="24.95" customHeight="1" x14ac:dyDescent="0.15">
      <c r="A37" s="3" t="s">
        <v>40</v>
      </c>
      <c r="B37" s="8" t="s">
        <v>41</v>
      </c>
      <c r="C37" s="32">
        <v>5</v>
      </c>
      <c r="D37" s="97">
        <v>0</v>
      </c>
      <c r="E37" s="86">
        <v>25</v>
      </c>
      <c r="F37" s="88">
        <v>31</v>
      </c>
      <c r="G37" s="98">
        <v>8</v>
      </c>
      <c r="H37" s="112">
        <v>0</v>
      </c>
      <c r="I37" s="138">
        <v>20</v>
      </c>
      <c r="J37" s="95">
        <v>25</v>
      </c>
      <c r="K37" s="113">
        <v>8</v>
      </c>
      <c r="L37" s="63">
        <f t="shared" si="2"/>
        <v>0</v>
      </c>
      <c r="M37" s="58">
        <f t="shared" si="3"/>
        <v>5</v>
      </c>
      <c r="N37" s="58">
        <f t="shared" si="4"/>
        <v>6</v>
      </c>
      <c r="O37" s="64">
        <f t="shared" si="5"/>
        <v>0</v>
      </c>
      <c r="P37" s="117"/>
      <c r="Q37" s="141">
        <v>5</v>
      </c>
      <c r="R37" s="96"/>
      <c r="S37" s="118">
        <v>0</v>
      </c>
      <c r="T37" s="156">
        <f t="shared" si="6"/>
        <v>0</v>
      </c>
      <c r="U37" s="157">
        <f t="shared" si="7"/>
        <v>0</v>
      </c>
      <c r="V37" s="157">
        <f t="shared" si="8"/>
        <v>6</v>
      </c>
      <c r="W37" s="158">
        <f t="shared" si="9"/>
        <v>0</v>
      </c>
      <c r="X37" s="147">
        <f t="shared" si="10"/>
        <v>6</v>
      </c>
    </row>
    <row r="38" spans="1:24" ht="24.95" customHeight="1" x14ac:dyDescent="0.15">
      <c r="A38" s="14" t="s">
        <v>42</v>
      </c>
      <c r="B38" s="15" t="s">
        <v>41</v>
      </c>
      <c r="C38" s="35">
        <v>5</v>
      </c>
      <c r="D38" s="97">
        <v>2</v>
      </c>
      <c r="E38" s="86"/>
      <c r="F38" s="88">
        <v>0</v>
      </c>
      <c r="G38" s="98">
        <v>0.5</v>
      </c>
      <c r="H38" s="112">
        <v>2</v>
      </c>
      <c r="I38" s="138"/>
      <c r="J38" s="95">
        <v>0</v>
      </c>
      <c r="K38" s="113">
        <v>0</v>
      </c>
      <c r="L38" s="63">
        <f t="shared" si="2"/>
        <v>0</v>
      </c>
      <c r="M38" s="58">
        <f t="shared" si="3"/>
        <v>0</v>
      </c>
      <c r="N38" s="58">
        <f t="shared" si="4"/>
        <v>0</v>
      </c>
      <c r="O38" s="64">
        <f t="shared" si="5"/>
        <v>0.5</v>
      </c>
      <c r="P38" s="117"/>
      <c r="Q38" s="141"/>
      <c r="R38" s="96"/>
      <c r="S38" s="118">
        <v>0.5</v>
      </c>
      <c r="T38" s="156">
        <f t="shared" si="6"/>
        <v>0</v>
      </c>
      <c r="U38" s="157">
        <f t="shared" si="7"/>
        <v>0</v>
      </c>
      <c r="V38" s="157">
        <f t="shared" si="8"/>
        <v>0</v>
      </c>
      <c r="W38" s="158">
        <f t="shared" si="9"/>
        <v>0</v>
      </c>
      <c r="X38" s="147">
        <f t="shared" si="10"/>
        <v>0</v>
      </c>
    </row>
    <row r="39" spans="1:24" ht="24.95" customHeight="1" x14ac:dyDescent="0.15">
      <c r="A39" s="3" t="s">
        <v>43</v>
      </c>
      <c r="B39" s="8" t="s">
        <v>44</v>
      </c>
      <c r="C39" s="37">
        <v>6</v>
      </c>
      <c r="D39" s="97">
        <v>13</v>
      </c>
      <c r="E39" s="86">
        <v>13</v>
      </c>
      <c r="F39" s="88">
        <v>4</v>
      </c>
      <c r="G39" s="98">
        <v>17</v>
      </c>
      <c r="H39" s="112">
        <v>13</v>
      </c>
      <c r="I39" s="138">
        <v>14</v>
      </c>
      <c r="J39" s="95">
        <v>3</v>
      </c>
      <c r="K39" s="113">
        <v>11</v>
      </c>
      <c r="L39" s="63">
        <f t="shared" si="2"/>
        <v>0</v>
      </c>
      <c r="M39" s="58">
        <f t="shared" si="3"/>
        <v>-1</v>
      </c>
      <c r="N39" s="58">
        <f t="shared" si="4"/>
        <v>1</v>
      </c>
      <c r="O39" s="64">
        <f t="shared" si="5"/>
        <v>6</v>
      </c>
      <c r="P39" s="117"/>
      <c r="Q39" s="141"/>
      <c r="R39" s="96">
        <v>1</v>
      </c>
      <c r="S39" s="118">
        <v>1.2</v>
      </c>
      <c r="T39" s="156">
        <f t="shared" si="6"/>
        <v>0</v>
      </c>
      <c r="U39" s="157">
        <f t="shared" si="7"/>
        <v>-1</v>
      </c>
      <c r="V39" s="157">
        <f t="shared" si="8"/>
        <v>0</v>
      </c>
      <c r="W39" s="158">
        <f t="shared" si="9"/>
        <v>4.8</v>
      </c>
      <c r="X39" s="147">
        <f t="shared" si="10"/>
        <v>3.8</v>
      </c>
    </row>
    <row r="40" spans="1:24" ht="24.95" customHeight="1" x14ac:dyDescent="0.15">
      <c r="A40" s="3" t="s">
        <v>45</v>
      </c>
      <c r="B40" s="8" t="s">
        <v>38</v>
      </c>
      <c r="C40" s="37">
        <v>20</v>
      </c>
      <c r="D40" s="97">
        <v>0</v>
      </c>
      <c r="E40" s="86">
        <v>53</v>
      </c>
      <c r="F40" s="88">
        <v>46</v>
      </c>
      <c r="G40" s="98">
        <v>10</v>
      </c>
      <c r="H40" s="112">
        <v>0</v>
      </c>
      <c r="I40" s="138"/>
      <c r="J40" s="95">
        <v>35</v>
      </c>
      <c r="K40" s="113">
        <v>10</v>
      </c>
      <c r="L40" s="63">
        <f t="shared" si="2"/>
        <v>0</v>
      </c>
      <c r="M40" s="58">
        <f t="shared" si="3"/>
        <v>53</v>
      </c>
      <c r="N40" s="58">
        <f t="shared" si="4"/>
        <v>11</v>
      </c>
      <c r="O40" s="64">
        <f t="shared" si="5"/>
        <v>0</v>
      </c>
      <c r="P40" s="117"/>
      <c r="Q40" s="141">
        <v>5</v>
      </c>
      <c r="R40" s="96">
        <v>11</v>
      </c>
      <c r="S40" s="118">
        <v>0</v>
      </c>
      <c r="T40" s="156">
        <f t="shared" si="6"/>
        <v>0</v>
      </c>
      <c r="U40" s="157">
        <f t="shared" si="7"/>
        <v>48</v>
      </c>
      <c r="V40" s="157">
        <f t="shared" si="8"/>
        <v>0</v>
      </c>
      <c r="W40" s="158">
        <f t="shared" si="9"/>
        <v>0</v>
      </c>
      <c r="X40" s="147">
        <f t="shared" si="10"/>
        <v>48</v>
      </c>
    </row>
    <row r="41" spans="1:24" ht="24.95" customHeight="1" x14ac:dyDescent="0.15">
      <c r="A41" s="3" t="s">
        <v>46</v>
      </c>
      <c r="B41" s="8" t="s">
        <v>38</v>
      </c>
      <c r="C41" s="37">
        <v>20</v>
      </c>
      <c r="D41" s="97">
        <v>7</v>
      </c>
      <c r="E41" s="86">
        <v>5</v>
      </c>
      <c r="F41" s="88">
        <v>151</v>
      </c>
      <c r="G41" s="98">
        <v>44</v>
      </c>
      <c r="H41" s="112">
        <v>7</v>
      </c>
      <c r="I41" s="138"/>
      <c r="J41" s="95">
        <v>153</v>
      </c>
      <c r="K41" s="113">
        <v>42</v>
      </c>
      <c r="L41" s="63">
        <f t="shared" si="2"/>
        <v>0</v>
      </c>
      <c r="M41" s="58">
        <f t="shared" si="3"/>
        <v>5</v>
      </c>
      <c r="N41" s="58">
        <f t="shared" si="4"/>
        <v>-2</v>
      </c>
      <c r="O41" s="64">
        <f t="shared" si="5"/>
        <v>2</v>
      </c>
      <c r="P41" s="117"/>
      <c r="Q41" s="141"/>
      <c r="R41" s="96"/>
      <c r="S41" s="118">
        <v>2</v>
      </c>
      <c r="T41" s="156">
        <f t="shared" si="6"/>
        <v>0</v>
      </c>
      <c r="U41" s="157">
        <f t="shared" si="7"/>
        <v>5</v>
      </c>
      <c r="V41" s="157">
        <f t="shared" si="8"/>
        <v>-2</v>
      </c>
      <c r="W41" s="158">
        <f t="shared" si="9"/>
        <v>0</v>
      </c>
      <c r="X41" s="147">
        <f t="shared" si="10"/>
        <v>3</v>
      </c>
    </row>
    <row r="42" spans="1:24" ht="24.95" customHeight="1" x14ac:dyDescent="0.15">
      <c r="A42" s="3" t="s">
        <v>47</v>
      </c>
      <c r="B42" s="4" t="s">
        <v>38</v>
      </c>
      <c r="C42" s="29">
        <v>20</v>
      </c>
      <c r="D42" s="97">
        <v>7</v>
      </c>
      <c r="E42" s="86">
        <v>9</v>
      </c>
      <c r="F42" s="88">
        <v>425</v>
      </c>
      <c r="G42" s="98">
        <v>26.4</v>
      </c>
      <c r="H42" s="112">
        <v>0</v>
      </c>
      <c r="I42" s="138"/>
      <c r="J42" s="95">
        <v>0</v>
      </c>
      <c r="K42" s="113">
        <v>0</v>
      </c>
      <c r="L42" s="63">
        <f t="shared" si="2"/>
        <v>7</v>
      </c>
      <c r="M42" s="58">
        <f t="shared" si="3"/>
        <v>9</v>
      </c>
      <c r="N42" s="58">
        <f t="shared" si="4"/>
        <v>425</v>
      </c>
      <c r="O42" s="64">
        <f t="shared" si="5"/>
        <v>26.4</v>
      </c>
      <c r="P42" s="117">
        <v>2</v>
      </c>
      <c r="Q42" s="141"/>
      <c r="R42" s="96">
        <v>0</v>
      </c>
      <c r="S42" s="118">
        <v>2.4</v>
      </c>
      <c r="T42" s="156">
        <f t="shared" si="6"/>
        <v>5</v>
      </c>
      <c r="U42" s="157">
        <f t="shared" si="7"/>
        <v>9</v>
      </c>
      <c r="V42" s="157">
        <f t="shared" si="8"/>
        <v>425</v>
      </c>
      <c r="W42" s="158">
        <f t="shared" si="9"/>
        <v>24</v>
      </c>
      <c r="X42" s="147">
        <f t="shared" si="10"/>
        <v>463</v>
      </c>
    </row>
    <row r="43" spans="1:24" ht="24.95" customHeight="1" x14ac:dyDescent="0.15">
      <c r="A43" s="3" t="s">
        <v>48</v>
      </c>
      <c r="B43" s="4" t="s">
        <v>38</v>
      </c>
      <c r="C43" s="29">
        <v>20</v>
      </c>
      <c r="D43" s="97">
        <v>0</v>
      </c>
      <c r="E43" s="86"/>
      <c r="F43" s="88">
        <v>0</v>
      </c>
      <c r="G43" s="98"/>
      <c r="H43" s="112">
        <v>0</v>
      </c>
      <c r="I43" s="138"/>
      <c r="J43" s="95">
        <v>0</v>
      </c>
      <c r="K43" s="113">
        <v>0</v>
      </c>
      <c r="L43" s="63">
        <f t="shared" si="2"/>
        <v>0</v>
      </c>
      <c r="M43" s="58">
        <f t="shared" si="3"/>
        <v>0</v>
      </c>
      <c r="N43" s="58">
        <f t="shared" si="4"/>
        <v>0</v>
      </c>
      <c r="O43" s="64">
        <f t="shared" si="5"/>
        <v>0</v>
      </c>
      <c r="P43" s="117"/>
      <c r="Q43" s="141"/>
      <c r="R43" s="96"/>
      <c r="S43" s="118">
        <v>0</v>
      </c>
      <c r="T43" s="156">
        <f t="shared" si="6"/>
        <v>0</v>
      </c>
      <c r="U43" s="157">
        <f t="shared" si="7"/>
        <v>0</v>
      </c>
      <c r="V43" s="157">
        <f t="shared" si="8"/>
        <v>0</v>
      </c>
      <c r="W43" s="158">
        <f t="shared" si="9"/>
        <v>0</v>
      </c>
      <c r="X43" s="147">
        <f t="shared" si="10"/>
        <v>0</v>
      </c>
    </row>
    <row r="44" spans="1:24" ht="24.95" customHeight="1" x14ac:dyDescent="0.15">
      <c r="A44" s="3" t="s">
        <v>49</v>
      </c>
      <c r="B44" s="4" t="s">
        <v>50</v>
      </c>
      <c r="C44" s="29">
        <v>1000</v>
      </c>
      <c r="D44" s="97">
        <v>0</v>
      </c>
      <c r="E44" s="86"/>
      <c r="F44" s="88">
        <v>230</v>
      </c>
      <c r="G44" s="98">
        <v>1650</v>
      </c>
      <c r="H44" s="112">
        <v>0</v>
      </c>
      <c r="I44" s="138"/>
      <c r="J44" s="95">
        <v>0</v>
      </c>
      <c r="K44" s="113">
        <v>0</v>
      </c>
      <c r="L44" s="63">
        <f t="shared" si="2"/>
        <v>0</v>
      </c>
      <c r="M44" s="58">
        <f t="shared" si="3"/>
        <v>0</v>
      </c>
      <c r="N44" s="58">
        <f t="shared" si="4"/>
        <v>230</v>
      </c>
      <c r="O44" s="64">
        <f t="shared" si="5"/>
        <v>1650</v>
      </c>
      <c r="P44" s="117"/>
      <c r="Q44" s="141">
        <v>300</v>
      </c>
      <c r="R44" s="96">
        <v>130</v>
      </c>
      <c r="S44" s="118">
        <v>950</v>
      </c>
      <c r="T44" s="156">
        <f t="shared" si="6"/>
        <v>0</v>
      </c>
      <c r="U44" s="157">
        <f t="shared" si="7"/>
        <v>-300</v>
      </c>
      <c r="V44" s="157">
        <f t="shared" si="8"/>
        <v>100</v>
      </c>
      <c r="W44" s="158">
        <f t="shared" si="9"/>
        <v>700</v>
      </c>
      <c r="X44" s="147">
        <f t="shared" si="10"/>
        <v>500</v>
      </c>
    </row>
    <row r="45" spans="1:24" ht="24.95" customHeight="1" x14ac:dyDescent="0.15">
      <c r="A45" s="3" t="s">
        <v>51</v>
      </c>
      <c r="B45" s="4" t="s">
        <v>50</v>
      </c>
      <c r="C45" s="42">
        <v>1000</v>
      </c>
      <c r="D45" s="97">
        <v>0</v>
      </c>
      <c r="E45" s="86"/>
      <c r="F45" s="88">
        <v>250</v>
      </c>
      <c r="G45" s="98">
        <v>100</v>
      </c>
      <c r="H45" s="112">
        <v>0</v>
      </c>
      <c r="I45" s="138"/>
      <c r="J45" s="95">
        <v>0</v>
      </c>
      <c r="K45" s="113">
        <v>0</v>
      </c>
      <c r="L45" s="63">
        <f t="shared" si="2"/>
        <v>0</v>
      </c>
      <c r="M45" s="58">
        <f t="shared" si="3"/>
        <v>0</v>
      </c>
      <c r="N45" s="58">
        <f t="shared" si="4"/>
        <v>250</v>
      </c>
      <c r="O45" s="64">
        <f t="shared" si="5"/>
        <v>100</v>
      </c>
      <c r="P45" s="117"/>
      <c r="Q45" s="141"/>
      <c r="R45" s="96">
        <v>100</v>
      </c>
      <c r="S45" s="118">
        <v>100</v>
      </c>
      <c r="T45" s="156">
        <f t="shared" si="6"/>
        <v>0</v>
      </c>
      <c r="U45" s="157">
        <f t="shared" si="7"/>
        <v>0</v>
      </c>
      <c r="V45" s="157">
        <f t="shared" si="8"/>
        <v>150</v>
      </c>
      <c r="W45" s="158">
        <f t="shared" si="9"/>
        <v>0</v>
      </c>
      <c r="X45" s="147">
        <f t="shared" si="10"/>
        <v>150</v>
      </c>
    </row>
    <row r="46" spans="1:24" ht="24.95" customHeight="1" x14ac:dyDescent="0.15">
      <c r="A46" s="3" t="s">
        <v>52</v>
      </c>
      <c r="B46" s="8" t="s">
        <v>50</v>
      </c>
      <c r="C46" s="43">
        <v>1</v>
      </c>
      <c r="D46" s="105">
        <v>0</v>
      </c>
      <c r="E46" s="134"/>
      <c r="F46" s="92">
        <v>2</v>
      </c>
      <c r="G46" s="106"/>
      <c r="H46" s="112">
        <v>0</v>
      </c>
      <c r="I46" s="138"/>
      <c r="J46" s="95">
        <v>0</v>
      </c>
      <c r="K46" s="113">
        <v>0</v>
      </c>
      <c r="L46" s="63">
        <f t="shared" si="2"/>
        <v>0</v>
      </c>
      <c r="M46" s="58">
        <f t="shared" si="3"/>
        <v>0</v>
      </c>
      <c r="N46" s="58">
        <f t="shared" si="4"/>
        <v>2</v>
      </c>
      <c r="O46" s="64">
        <f t="shared" si="5"/>
        <v>0</v>
      </c>
      <c r="P46" s="117"/>
      <c r="Q46" s="141"/>
      <c r="R46" s="96">
        <v>2</v>
      </c>
      <c r="S46" s="118">
        <v>0</v>
      </c>
      <c r="T46" s="156">
        <f t="shared" si="6"/>
        <v>0</v>
      </c>
      <c r="U46" s="157">
        <f t="shared" si="7"/>
        <v>0</v>
      </c>
      <c r="V46" s="157">
        <f t="shared" si="8"/>
        <v>0</v>
      </c>
      <c r="W46" s="158">
        <f t="shared" si="9"/>
        <v>0</v>
      </c>
      <c r="X46" s="147">
        <f t="shared" si="10"/>
        <v>0</v>
      </c>
    </row>
    <row r="47" spans="1:24" ht="24.95" customHeight="1" x14ac:dyDescent="0.15">
      <c r="A47" s="16" t="s">
        <v>53</v>
      </c>
      <c r="B47" s="17" t="s">
        <v>19</v>
      </c>
      <c r="C47" s="44">
        <v>12</v>
      </c>
      <c r="D47" s="103">
        <v>32</v>
      </c>
      <c r="E47" s="133">
        <v>23</v>
      </c>
      <c r="F47" s="91">
        <v>34</v>
      </c>
      <c r="G47" s="104">
        <v>17</v>
      </c>
      <c r="H47" s="112">
        <v>31</v>
      </c>
      <c r="I47" s="138">
        <v>18</v>
      </c>
      <c r="J47" s="95">
        <v>31</v>
      </c>
      <c r="K47" s="113">
        <v>17</v>
      </c>
      <c r="L47" s="63">
        <f t="shared" si="2"/>
        <v>1</v>
      </c>
      <c r="M47" s="58">
        <f t="shared" si="3"/>
        <v>5</v>
      </c>
      <c r="N47" s="58">
        <f t="shared" si="4"/>
        <v>3</v>
      </c>
      <c r="O47" s="64">
        <f t="shared" si="5"/>
        <v>0</v>
      </c>
      <c r="P47" s="117">
        <v>1</v>
      </c>
      <c r="Q47" s="141"/>
      <c r="R47" s="96">
        <v>3</v>
      </c>
      <c r="S47" s="118">
        <v>0.7</v>
      </c>
      <c r="T47" s="156">
        <f t="shared" si="6"/>
        <v>0</v>
      </c>
      <c r="U47" s="157">
        <f t="shared" si="7"/>
        <v>5</v>
      </c>
      <c r="V47" s="157">
        <f t="shared" si="8"/>
        <v>0</v>
      </c>
      <c r="W47" s="158">
        <f t="shared" si="9"/>
        <v>-0.7</v>
      </c>
      <c r="X47" s="147">
        <f t="shared" si="10"/>
        <v>4.3</v>
      </c>
    </row>
    <row r="48" spans="1:24" ht="24.95" customHeight="1" x14ac:dyDescent="0.15">
      <c r="A48" s="16" t="s">
        <v>54</v>
      </c>
      <c r="B48" s="17" t="s">
        <v>29</v>
      </c>
      <c r="C48" s="44">
        <v>12</v>
      </c>
      <c r="D48" s="103">
        <v>17</v>
      </c>
      <c r="E48" s="133">
        <v>11</v>
      </c>
      <c r="F48" s="91">
        <v>22</v>
      </c>
      <c r="G48" s="104">
        <v>4</v>
      </c>
      <c r="H48" s="112">
        <v>0</v>
      </c>
      <c r="I48" s="138"/>
      <c r="J48" s="95">
        <v>0</v>
      </c>
      <c r="K48" s="113">
        <v>0</v>
      </c>
      <c r="L48" s="63">
        <f t="shared" si="2"/>
        <v>17</v>
      </c>
      <c r="M48" s="58">
        <f t="shared" si="3"/>
        <v>11</v>
      </c>
      <c r="N48" s="58">
        <f t="shared" si="4"/>
        <v>22</v>
      </c>
      <c r="O48" s="64">
        <f t="shared" si="5"/>
        <v>4</v>
      </c>
      <c r="P48" s="117">
        <v>0</v>
      </c>
      <c r="Q48" s="141"/>
      <c r="R48" s="96">
        <v>0</v>
      </c>
      <c r="S48" s="118">
        <v>0</v>
      </c>
      <c r="T48" s="156">
        <f t="shared" si="6"/>
        <v>17</v>
      </c>
      <c r="U48" s="157">
        <f t="shared" si="7"/>
        <v>11</v>
      </c>
      <c r="V48" s="157">
        <f t="shared" si="8"/>
        <v>22</v>
      </c>
      <c r="W48" s="158">
        <f t="shared" si="9"/>
        <v>4</v>
      </c>
      <c r="X48" s="147">
        <f t="shared" si="10"/>
        <v>54</v>
      </c>
    </row>
    <row r="49" spans="1:24" ht="24.95" customHeight="1" x14ac:dyDescent="0.15">
      <c r="A49" s="18" t="s">
        <v>55</v>
      </c>
      <c r="B49" s="19" t="s">
        <v>3</v>
      </c>
      <c r="C49" s="45">
        <v>24</v>
      </c>
      <c r="D49" s="103">
        <v>10</v>
      </c>
      <c r="E49" s="133"/>
      <c r="F49" s="91">
        <v>16</v>
      </c>
      <c r="G49" s="104">
        <v>26</v>
      </c>
      <c r="H49" s="112">
        <v>0</v>
      </c>
      <c r="I49" s="138"/>
      <c r="J49" s="95">
        <v>0</v>
      </c>
      <c r="K49" s="113">
        <v>0</v>
      </c>
      <c r="L49" s="63">
        <f t="shared" si="2"/>
        <v>10</v>
      </c>
      <c r="M49" s="58">
        <f t="shared" si="3"/>
        <v>0</v>
      </c>
      <c r="N49" s="58">
        <f t="shared" si="4"/>
        <v>16</v>
      </c>
      <c r="O49" s="64">
        <f t="shared" si="5"/>
        <v>26</v>
      </c>
      <c r="P49" s="117">
        <v>2</v>
      </c>
      <c r="Q49" s="141"/>
      <c r="R49" s="96">
        <v>3</v>
      </c>
      <c r="S49" s="118">
        <v>2</v>
      </c>
      <c r="T49" s="156">
        <f t="shared" si="6"/>
        <v>8</v>
      </c>
      <c r="U49" s="157">
        <f t="shared" si="7"/>
        <v>0</v>
      </c>
      <c r="V49" s="157">
        <f t="shared" si="8"/>
        <v>13</v>
      </c>
      <c r="W49" s="158">
        <f t="shared" si="9"/>
        <v>24</v>
      </c>
      <c r="X49" s="147">
        <f t="shared" si="10"/>
        <v>45</v>
      </c>
    </row>
    <row r="50" spans="1:24" ht="24.95" customHeight="1" x14ac:dyDescent="0.15">
      <c r="A50" s="16" t="s">
        <v>56</v>
      </c>
      <c r="B50" s="17" t="s">
        <v>57</v>
      </c>
      <c r="C50" s="44">
        <v>150</v>
      </c>
      <c r="D50" s="103">
        <v>0</v>
      </c>
      <c r="E50" s="133"/>
      <c r="F50" s="91">
        <v>0</v>
      </c>
      <c r="G50" s="104"/>
      <c r="H50" s="112">
        <v>0</v>
      </c>
      <c r="I50" s="138"/>
      <c r="J50" s="95">
        <v>0</v>
      </c>
      <c r="K50" s="113">
        <v>0</v>
      </c>
      <c r="L50" s="63">
        <f t="shared" si="2"/>
        <v>0</v>
      </c>
      <c r="M50" s="58">
        <f t="shared" si="3"/>
        <v>0</v>
      </c>
      <c r="N50" s="58">
        <f t="shared" si="4"/>
        <v>0</v>
      </c>
      <c r="O50" s="64">
        <f t="shared" si="5"/>
        <v>0</v>
      </c>
      <c r="P50" s="117"/>
      <c r="Q50" s="141"/>
      <c r="R50" s="96">
        <v>0</v>
      </c>
      <c r="S50" s="118">
        <v>0</v>
      </c>
      <c r="T50" s="156">
        <f t="shared" si="6"/>
        <v>0</v>
      </c>
      <c r="U50" s="157">
        <f t="shared" si="7"/>
        <v>0</v>
      </c>
      <c r="V50" s="157">
        <f t="shared" si="8"/>
        <v>0</v>
      </c>
      <c r="W50" s="158">
        <f t="shared" si="9"/>
        <v>0</v>
      </c>
      <c r="X50" s="147">
        <f t="shared" si="10"/>
        <v>0</v>
      </c>
    </row>
    <row r="51" spans="1:24" ht="24.95" customHeight="1" x14ac:dyDescent="0.15">
      <c r="A51" s="18" t="s">
        <v>58</v>
      </c>
      <c r="B51" s="19" t="s">
        <v>59</v>
      </c>
      <c r="C51" s="45">
        <v>50</v>
      </c>
      <c r="D51" s="103">
        <v>86</v>
      </c>
      <c r="E51" s="133">
        <v>42</v>
      </c>
      <c r="F51" s="91">
        <v>86</v>
      </c>
      <c r="G51" s="104">
        <v>45</v>
      </c>
      <c r="H51" s="112">
        <v>86</v>
      </c>
      <c r="I51" s="138">
        <v>42</v>
      </c>
      <c r="J51" s="95">
        <v>86</v>
      </c>
      <c r="K51" s="113">
        <v>45</v>
      </c>
      <c r="L51" s="63">
        <f t="shared" si="2"/>
        <v>0</v>
      </c>
      <c r="M51" s="58">
        <f t="shared" si="3"/>
        <v>0</v>
      </c>
      <c r="N51" s="58">
        <f t="shared" si="4"/>
        <v>0</v>
      </c>
      <c r="O51" s="64">
        <f t="shared" si="5"/>
        <v>0</v>
      </c>
      <c r="P51" s="117"/>
      <c r="Q51" s="141"/>
      <c r="R51" s="96">
        <v>0</v>
      </c>
      <c r="S51" s="118">
        <v>0</v>
      </c>
      <c r="T51" s="156">
        <f t="shared" si="6"/>
        <v>0</v>
      </c>
      <c r="U51" s="157">
        <f t="shared" si="7"/>
        <v>0</v>
      </c>
      <c r="V51" s="157">
        <f t="shared" si="8"/>
        <v>0</v>
      </c>
      <c r="W51" s="158">
        <f t="shared" si="9"/>
        <v>0</v>
      </c>
      <c r="X51" s="147">
        <f t="shared" si="10"/>
        <v>0</v>
      </c>
    </row>
    <row r="52" spans="1:24" ht="24.95" customHeight="1" thickBot="1" x14ac:dyDescent="0.2">
      <c r="A52" s="20" t="s">
        <v>60</v>
      </c>
      <c r="B52" s="21" t="s">
        <v>21</v>
      </c>
      <c r="C52" s="46">
        <v>12</v>
      </c>
      <c r="D52" s="103">
        <v>79</v>
      </c>
      <c r="E52" s="133">
        <v>59</v>
      </c>
      <c r="F52" s="91">
        <v>86</v>
      </c>
      <c r="G52" s="104">
        <v>31</v>
      </c>
      <c r="H52" s="112">
        <f>6*12+4</f>
        <v>76</v>
      </c>
      <c r="I52" s="138">
        <v>56</v>
      </c>
      <c r="J52" s="95">
        <v>83</v>
      </c>
      <c r="K52" s="113">
        <v>30</v>
      </c>
      <c r="L52" s="63">
        <f t="shared" si="2"/>
        <v>3</v>
      </c>
      <c r="M52" s="58">
        <f t="shared" si="3"/>
        <v>3</v>
      </c>
      <c r="N52" s="58">
        <f t="shared" si="4"/>
        <v>3</v>
      </c>
      <c r="O52" s="64">
        <f t="shared" si="5"/>
        <v>1</v>
      </c>
      <c r="P52" s="117">
        <v>2</v>
      </c>
      <c r="Q52" s="141"/>
      <c r="R52" s="96">
        <v>3</v>
      </c>
      <c r="S52" s="118">
        <v>1</v>
      </c>
      <c r="T52" s="156">
        <f t="shared" si="6"/>
        <v>1</v>
      </c>
      <c r="U52" s="157">
        <f t="shared" si="7"/>
        <v>3</v>
      </c>
      <c r="V52" s="157">
        <f t="shared" si="8"/>
        <v>0</v>
      </c>
      <c r="W52" s="158">
        <f t="shared" si="9"/>
        <v>0</v>
      </c>
      <c r="X52" s="147">
        <f t="shared" si="10"/>
        <v>4</v>
      </c>
    </row>
    <row r="53" spans="1:24" ht="24.95" customHeight="1" x14ac:dyDescent="0.15">
      <c r="A53" s="22" t="s">
        <v>61</v>
      </c>
      <c r="B53" s="23" t="s">
        <v>50</v>
      </c>
      <c r="C53" s="47">
        <v>1000</v>
      </c>
      <c r="D53" s="103">
        <v>200</v>
      </c>
      <c r="E53" s="133">
        <v>13</v>
      </c>
      <c r="F53" s="91">
        <v>600</v>
      </c>
      <c r="G53" s="104">
        <f>7.48*50</f>
        <v>374</v>
      </c>
      <c r="H53" s="112">
        <v>0</v>
      </c>
      <c r="I53" s="138"/>
      <c r="J53" s="95">
        <v>0</v>
      </c>
      <c r="K53" s="113">
        <v>0</v>
      </c>
      <c r="L53" s="63">
        <f t="shared" si="2"/>
        <v>200</v>
      </c>
      <c r="M53" s="58">
        <f t="shared" si="3"/>
        <v>13</v>
      </c>
      <c r="N53" s="58">
        <f t="shared" si="4"/>
        <v>600</v>
      </c>
      <c r="O53" s="64">
        <f t="shared" si="5"/>
        <v>374</v>
      </c>
      <c r="P53" s="117">
        <v>0</v>
      </c>
      <c r="Q53" s="141"/>
      <c r="R53" s="96"/>
      <c r="S53" s="118">
        <v>24</v>
      </c>
      <c r="T53" s="156">
        <f t="shared" si="6"/>
        <v>200</v>
      </c>
      <c r="U53" s="157">
        <f t="shared" si="7"/>
        <v>13</v>
      </c>
      <c r="V53" s="157">
        <f t="shared" si="8"/>
        <v>600</v>
      </c>
      <c r="W53" s="158">
        <f t="shared" si="9"/>
        <v>350</v>
      </c>
      <c r="X53" s="147">
        <f t="shared" si="10"/>
        <v>1163</v>
      </c>
    </row>
    <row r="54" spans="1:24" ht="24.95" customHeight="1" x14ac:dyDescent="0.15">
      <c r="A54" s="3" t="s">
        <v>62</v>
      </c>
      <c r="B54" s="4" t="s">
        <v>50</v>
      </c>
      <c r="C54" s="48" t="e">
        <f>#REF!</f>
        <v>#REF!</v>
      </c>
      <c r="D54" s="107">
        <f>47+8</f>
        <v>55</v>
      </c>
      <c r="E54" s="135"/>
      <c r="F54" s="93">
        <v>50</v>
      </c>
      <c r="G54" s="108">
        <v>4</v>
      </c>
      <c r="H54" s="112">
        <v>0</v>
      </c>
      <c r="I54" s="138"/>
      <c r="J54" s="95">
        <v>0</v>
      </c>
      <c r="K54" s="113">
        <v>0</v>
      </c>
      <c r="L54" s="63">
        <f t="shared" si="2"/>
        <v>55</v>
      </c>
      <c r="M54" s="58">
        <f t="shared" si="3"/>
        <v>0</v>
      </c>
      <c r="N54" s="58">
        <f t="shared" si="4"/>
        <v>50</v>
      </c>
      <c r="O54" s="64">
        <f t="shared" si="5"/>
        <v>4</v>
      </c>
      <c r="P54" s="117">
        <v>0</v>
      </c>
      <c r="Q54" s="141"/>
      <c r="R54" s="96"/>
      <c r="S54" s="118">
        <v>4</v>
      </c>
      <c r="T54" s="156">
        <f t="shared" si="6"/>
        <v>55</v>
      </c>
      <c r="U54" s="157">
        <f t="shared" si="7"/>
        <v>0</v>
      </c>
      <c r="V54" s="157">
        <f t="shared" si="8"/>
        <v>50</v>
      </c>
      <c r="W54" s="158">
        <f t="shared" si="9"/>
        <v>0</v>
      </c>
      <c r="X54" s="147">
        <f t="shared" si="10"/>
        <v>105</v>
      </c>
    </row>
    <row r="55" spans="1:24" ht="24.95" customHeight="1" x14ac:dyDescent="0.15">
      <c r="A55" s="16" t="s">
        <v>63</v>
      </c>
      <c r="B55" s="4" t="s">
        <v>64</v>
      </c>
      <c r="C55" s="48">
        <v>1</v>
      </c>
      <c r="D55" s="107"/>
      <c r="E55" s="135"/>
      <c r="F55" s="93">
        <v>0</v>
      </c>
      <c r="G55" s="108">
        <v>0.68</v>
      </c>
      <c r="H55" s="112">
        <v>0</v>
      </c>
      <c r="I55" s="138"/>
      <c r="J55" s="95">
        <v>0</v>
      </c>
      <c r="K55" s="113">
        <v>0</v>
      </c>
      <c r="L55" s="63">
        <f t="shared" si="2"/>
        <v>0</v>
      </c>
      <c r="M55" s="58">
        <f t="shared" si="3"/>
        <v>0</v>
      </c>
      <c r="N55" s="58">
        <f t="shared" si="4"/>
        <v>0</v>
      </c>
      <c r="O55" s="64">
        <f t="shared" si="5"/>
        <v>0.68</v>
      </c>
      <c r="P55" s="117"/>
      <c r="Q55" s="141"/>
      <c r="R55" s="96"/>
      <c r="S55" s="118">
        <v>0.7</v>
      </c>
      <c r="T55" s="156">
        <f t="shared" si="6"/>
        <v>0</v>
      </c>
      <c r="U55" s="157">
        <f t="shared" si="7"/>
        <v>0</v>
      </c>
      <c r="V55" s="157">
        <f t="shared" si="8"/>
        <v>0</v>
      </c>
      <c r="W55" s="158">
        <f t="shared" si="9"/>
        <v>-1.9999999999999907E-2</v>
      </c>
      <c r="X55" s="147">
        <f t="shared" si="10"/>
        <v>-1.9999999999999907E-2</v>
      </c>
    </row>
    <row r="56" spans="1:24" ht="24.95" customHeight="1" x14ac:dyDescent="0.15">
      <c r="A56" s="24" t="s">
        <v>65</v>
      </c>
      <c r="B56" s="4" t="s">
        <v>3</v>
      </c>
      <c r="C56" s="49">
        <v>30</v>
      </c>
      <c r="D56" s="107">
        <f>54</f>
        <v>54</v>
      </c>
      <c r="E56" s="135">
        <v>65</v>
      </c>
      <c r="F56" s="93">
        <v>52</v>
      </c>
      <c r="G56" s="108">
        <v>56.7</v>
      </c>
      <c r="H56" s="112">
        <v>0</v>
      </c>
      <c r="I56" s="138"/>
      <c r="J56" s="95">
        <v>0</v>
      </c>
      <c r="K56" s="113">
        <v>0</v>
      </c>
      <c r="L56" s="63">
        <f t="shared" si="2"/>
        <v>54</v>
      </c>
      <c r="M56" s="58">
        <f t="shared" si="3"/>
        <v>65</v>
      </c>
      <c r="N56" s="58">
        <f t="shared" si="4"/>
        <v>52</v>
      </c>
      <c r="O56" s="64">
        <f t="shared" si="5"/>
        <v>56.7</v>
      </c>
      <c r="P56" s="117">
        <v>0</v>
      </c>
      <c r="Q56" s="141"/>
      <c r="R56" s="96">
        <v>12</v>
      </c>
      <c r="S56" s="118">
        <v>6.7</v>
      </c>
      <c r="T56" s="156">
        <f t="shared" si="6"/>
        <v>54</v>
      </c>
      <c r="U56" s="157">
        <f t="shared" si="7"/>
        <v>65</v>
      </c>
      <c r="V56" s="157">
        <f t="shared" si="8"/>
        <v>40</v>
      </c>
      <c r="W56" s="158">
        <f t="shared" si="9"/>
        <v>50</v>
      </c>
      <c r="X56" s="147">
        <f t="shared" si="10"/>
        <v>209</v>
      </c>
    </row>
    <row r="57" spans="1:24" ht="24.95" customHeight="1" x14ac:dyDescent="0.15">
      <c r="A57" s="24" t="s">
        <v>66</v>
      </c>
      <c r="B57" s="4" t="s">
        <v>19</v>
      </c>
      <c r="C57" s="48">
        <v>12</v>
      </c>
      <c r="D57" s="107">
        <f>12+4</f>
        <v>16</v>
      </c>
      <c r="E57" s="135"/>
      <c r="F57" s="93">
        <v>28</v>
      </c>
      <c r="G57" s="108">
        <v>12.5</v>
      </c>
      <c r="H57" s="112">
        <v>0</v>
      </c>
      <c r="I57" s="138"/>
      <c r="J57" s="95">
        <v>0</v>
      </c>
      <c r="K57" s="113">
        <v>0</v>
      </c>
      <c r="L57" s="63">
        <f t="shared" si="2"/>
        <v>16</v>
      </c>
      <c r="M57" s="58">
        <f t="shared" si="3"/>
        <v>0</v>
      </c>
      <c r="N57" s="58">
        <f t="shared" si="4"/>
        <v>28</v>
      </c>
      <c r="O57" s="64">
        <f t="shared" si="5"/>
        <v>12.5</v>
      </c>
      <c r="P57" s="117">
        <v>16</v>
      </c>
      <c r="Q57" s="141"/>
      <c r="R57" s="96">
        <v>28</v>
      </c>
      <c r="S57" s="118">
        <v>12.5</v>
      </c>
      <c r="T57" s="156">
        <f t="shared" si="6"/>
        <v>0</v>
      </c>
      <c r="U57" s="157">
        <f t="shared" si="7"/>
        <v>0</v>
      </c>
      <c r="V57" s="157">
        <f t="shared" si="8"/>
        <v>0</v>
      </c>
      <c r="W57" s="158">
        <f t="shared" si="9"/>
        <v>0</v>
      </c>
      <c r="X57" s="147">
        <f t="shared" si="10"/>
        <v>0</v>
      </c>
    </row>
    <row r="58" spans="1:24" ht="24.95" customHeight="1" x14ac:dyDescent="0.15">
      <c r="A58" s="24" t="s">
        <v>67</v>
      </c>
      <c r="B58" s="4" t="s">
        <v>19</v>
      </c>
      <c r="C58" s="48">
        <v>12</v>
      </c>
      <c r="D58" s="107">
        <v>26</v>
      </c>
      <c r="E58" s="135"/>
      <c r="F58" s="93">
        <v>18</v>
      </c>
      <c r="G58" s="108">
        <v>26</v>
      </c>
      <c r="H58" s="112">
        <v>0</v>
      </c>
      <c r="I58" s="138"/>
      <c r="J58" s="95">
        <v>0</v>
      </c>
      <c r="K58" s="113">
        <v>0</v>
      </c>
      <c r="L58" s="63">
        <f t="shared" si="2"/>
        <v>26</v>
      </c>
      <c r="M58" s="58">
        <f t="shared" si="3"/>
        <v>0</v>
      </c>
      <c r="N58" s="58">
        <f t="shared" si="4"/>
        <v>18</v>
      </c>
      <c r="O58" s="64">
        <f t="shared" si="5"/>
        <v>26</v>
      </c>
      <c r="P58" s="117"/>
      <c r="Q58" s="141"/>
      <c r="R58" s="96">
        <v>12</v>
      </c>
      <c r="S58" s="118">
        <v>3</v>
      </c>
      <c r="T58" s="156">
        <f t="shared" si="6"/>
        <v>26</v>
      </c>
      <c r="U58" s="157">
        <f t="shared" si="7"/>
        <v>0</v>
      </c>
      <c r="V58" s="157">
        <f t="shared" si="8"/>
        <v>6</v>
      </c>
      <c r="W58" s="158">
        <f t="shared" si="9"/>
        <v>23</v>
      </c>
      <c r="X58" s="147">
        <f t="shared" si="10"/>
        <v>55</v>
      </c>
    </row>
    <row r="59" spans="1:24" ht="24.95" customHeight="1" x14ac:dyDescent="0.15">
      <c r="A59" s="24" t="s">
        <v>68</v>
      </c>
      <c r="B59" s="4" t="s">
        <v>19</v>
      </c>
      <c r="C59" s="48">
        <v>200</v>
      </c>
      <c r="D59" s="107">
        <v>120</v>
      </c>
      <c r="E59" s="135"/>
      <c r="F59" s="93">
        <v>300</v>
      </c>
      <c r="G59" s="108">
        <v>140</v>
      </c>
      <c r="H59" s="112">
        <v>0</v>
      </c>
      <c r="I59" s="138"/>
      <c r="J59" s="95">
        <v>0</v>
      </c>
      <c r="K59" s="113">
        <v>0</v>
      </c>
      <c r="L59" s="63">
        <f t="shared" si="2"/>
        <v>120</v>
      </c>
      <c r="M59" s="58">
        <f t="shared" si="3"/>
        <v>0</v>
      </c>
      <c r="N59" s="58">
        <f t="shared" si="4"/>
        <v>300</v>
      </c>
      <c r="O59" s="64">
        <f t="shared" si="5"/>
        <v>140</v>
      </c>
      <c r="P59" s="117"/>
      <c r="Q59" s="141"/>
      <c r="R59" s="96">
        <v>50</v>
      </c>
      <c r="S59" s="118">
        <v>10</v>
      </c>
      <c r="T59" s="156">
        <f t="shared" si="6"/>
        <v>120</v>
      </c>
      <c r="U59" s="157">
        <f t="shared" si="7"/>
        <v>0</v>
      </c>
      <c r="V59" s="157">
        <f t="shared" si="8"/>
        <v>250</v>
      </c>
      <c r="W59" s="158">
        <f t="shared" si="9"/>
        <v>130</v>
      </c>
      <c r="X59" s="147">
        <f t="shared" si="10"/>
        <v>500</v>
      </c>
    </row>
    <row r="60" spans="1:24" ht="24.95" customHeight="1" x14ac:dyDescent="0.15">
      <c r="A60" s="24" t="s">
        <v>69</v>
      </c>
      <c r="B60" s="4" t="s">
        <v>19</v>
      </c>
      <c r="C60" s="48">
        <v>1</v>
      </c>
      <c r="D60" s="107">
        <v>0</v>
      </c>
      <c r="E60" s="135"/>
      <c r="F60" s="93">
        <v>0</v>
      </c>
      <c r="G60" s="108">
        <v>3.4</v>
      </c>
      <c r="H60" s="112">
        <v>0</v>
      </c>
      <c r="I60" s="138"/>
      <c r="J60" s="95">
        <v>0</v>
      </c>
      <c r="K60" s="113">
        <v>0</v>
      </c>
      <c r="L60" s="63">
        <f t="shared" si="2"/>
        <v>0</v>
      </c>
      <c r="M60" s="58">
        <f t="shared" si="3"/>
        <v>0</v>
      </c>
      <c r="N60" s="58">
        <f t="shared" si="4"/>
        <v>0</v>
      </c>
      <c r="O60" s="64">
        <f t="shared" si="5"/>
        <v>3.4</v>
      </c>
      <c r="P60" s="117"/>
      <c r="Q60" s="141"/>
      <c r="R60" s="96"/>
      <c r="S60" s="118">
        <v>3.4</v>
      </c>
      <c r="T60" s="156">
        <f t="shared" si="6"/>
        <v>0</v>
      </c>
      <c r="U60" s="157">
        <f t="shared" si="7"/>
        <v>0</v>
      </c>
      <c r="V60" s="157">
        <f t="shared" si="8"/>
        <v>0</v>
      </c>
      <c r="W60" s="158">
        <f t="shared" si="9"/>
        <v>0</v>
      </c>
      <c r="X60" s="147">
        <f t="shared" si="10"/>
        <v>0</v>
      </c>
    </row>
    <row r="61" spans="1:24" ht="24.95" customHeight="1" x14ac:dyDescent="0.15">
      <c r="A61" s="24" t="s">
        <v>70</v>
      </c>
      <c r="B61" s="4" t="s">
        <v>19</v>
      </c>
      <c r="C61" s="48">
        <v>5</v>
      </c>
      <c r="D61" s="107">
        <v>0</v>
      </c>
      <c r="E61" s="135"/>
      <c r="F61" s="93">
        <v>0</v>
      </c>
      <c r="G61" s="108"/>
      <c r="H61" s="112">
        <v>0</v>
      </c>
      <c r="I61" s="138"/>
      <c r="J61" s="95">
        <v>0</v>
      </c>
      <c r="K61" s="113">
        <v>0</v>
      </c>
      <c r="L61" s="63">
        <f t="shared" si="2"/>
        <v>0</v>
      </c>
      <c r="M61" s="58">
        <f t="shared" si="3"/>
        <v>0</v>
      </c>
      <c r="N61" s="58">
        <f t="shared" si="4"/>
        <v>0</v>
      </c>
      <c r="O61" s="64">
        <f t="shared" si="5"/>
        <v>0</v>
      </c>
      <c r="P61" s="117"/>
      <c r="Q61" s="141"/>
      <c r="R61" s="96"/>
      <c r="S61" s="118">
        <v>0</v>
      </c>
      <c r="T61" s="156">
        <f t="shared" si="6"/>
        <v>0</v>
      </c>
      <c r="U61" s="157">
        <f t="shared" si="7"/>
        <v>0</v>
      </c>
      <c r="V61" s="157">
        <f t="shared" si="8"/>
        <v>0</v>
      </c>
      <c r="W61" s="158">
        <f t="shared" si="9"/>
        <v>0</v>
      </c>
      <c r="X61" s="147">
        <f t="shared" si="10"/>
        <v>0</v>
      </c>
    </row>
    <row r="62" spans="1:24" ht="24.95" customHeight="1" x14ac:dyDescent="0.15">
      <c r="A62" s="24" t="s">
        <v>71</v>
      </c>
      <c r="B62" s="4" t="s">
        <v>3</v>
      </c>
      <c r="C62" s="48">
        <v>10</v>
      </c>
      <c r="D62" s="107">
        <v>3</v>
      </c>
      <c r="E62" s="135"/>
      <c r="F62" s="93">
        <v>0</v>
      </c>
      <c r="G62" s="108">
        <v>7</v>
      </c>
      <c r="H62" s="112">
        <v>0</v>
      </c>
      <c r="I62" s="138"/>
      <c r="J62" s="95">
        <v>0</v>
      </c>
      <c r="K62" s="113">
        <v>0</v>
      </c>
      <c r="L62" s="63">
        <f t="shared" si="2"/>
        <v>3</v>
      </c>
      <c r="M62" s="58">
        <f t="shared" si="3"/>
        <v>0</v>
      </c>
      <c r="N62" s="58">
        <f t="shared" si="4"/>
        <v>0</v>
      </c>
      <c r="O62" s="64">
        <f t="shared" si="5"/>
        <v>7</v>
      </c>
      <c r="P62" s="117"/>
      <c r="Q62" s="141"/>
      <c r="R62" s="96"/>
      <c r="S62" s="118">
        <v>7</v>
      </c>
      <c r="T62" s="156">
        <f t="shared" si="6"/>
        <v>3</v>
      </c>
      <c r="U62" s="157">
        <f t="shared" si="7"/>
        <v>0</v>
      </c>
      <c r="V62" s="157">
        <f t="shared" si="8"/>
        <v>0</v>
      </c>
      <c r="W62" s="158">
        <f t="shared" si="9"/>
        <v>0</v>
      </c>
      <c r="X62" s="147">
        <f t="shared" si="10"/>
        <v>3</v>
      </c>
    </row>
    <row r="63" spans="1:24" ht="24.95" customHeight="1" x14ac:dyDescent="0.15">
      <c r="A63" s="24" t="s">
        <v>72</v>
      </c>
      <c r="B63" s="4" t="s">
        <v>73</v>
      </c>
      <c r="C63" s="48">
        <v>35</v>
      </c>
      <c r="D63" s="107">
        <v>18.100000000000001</v>
      </c>
      <c r="E63" s="135"/>
      <c r="F63" s="93">
        <v>60</v>
      </c>
      <c r="G63" s="108">
        <v>4.2</v>
      </c>
      <c r="H63" s="112">
        <v>0</v>
      </c>
      <c r="I63" s="138"/>
      <c r="J63" s="95">
        <v>0</v>
      </c>
      <c r="K63" s="113">
        <v>0</v>
      </c>
      <c r="L63" s="63">
        <f t="shared" si="2"/>
        <v>18.100000000000001</v>
      </c>
      <c r="M63" s="58">
        <f t="shared" si="3"/>
        <v>0</v>
      </c>
      <c r="N63" s="58">
        <f t="shared" si="4"/>
        <v>60</v>
      </c>
      <c r="O63" s="64">
        <f t="shared" si="5"/>
        <v>4.2</v>
      </c>
      <c r="P63" s="117"/>
      <c r="Q63" s="141"/>
      <c r="R63" s="96"/>
      <c r="S63" s="118">
        <v>4.2</v>
      </c>
      <c r="T63" s="156">
        <f t="shared" si="6"/>
        <v>18.100000000000001</v>
      </c>
      <c r="U63" s="157">
        <f t="shared" si="7"/>
        <v>0</v>
      </c>
      <c r="V63" s="157">
        <f t="shared" si="8"/>
        <v>60</v>
      </c>
      <c r="W63" s="158">
        <f t="shared" si="9"/>
        <v>0</v>
      </c>
      <c r="X63" s="147">
        <f t="shared" si="10"/>
        <v>78.099999999999994</v>
      </c>
    </row>
    <row r="64" spans="1:24" ht="24.95" customHeight="1" x14ac:dyDescent="0.15">
      <c r="A64" s="24" t="s">
        <v>74</v>
      </c>
      <c r="B64" s="4" t="s">
        <v>73</v>
      </c>
      <c r="C64" s="48">
        <v>30</v>
      </c>
      <c r="D64" s="107">
        <v>11.5</v>
      </c>
      <c r="E64" s="135"/>
      <c r="F64" s="93">
        <v>30</v>
      </c>
      <c r="G64" s="108">
        <v>18</v>
      </c>
      <c r="H64" s="112">
        <v>0</v>
      </c>
      <c r="I64" s="138"/>
      <c r="J64" s="95">
        <v>0</v>
      </c>
      <c r="K64" s="113">
        <v>0</v>
      </c>
      <c r="L64" s="63">
        <f t="shared" si="2"/>
        <v>11.5</v>
      </c>
      <c r="M64" s="58">
        <f t="shared" si="3"/>
        <v>0</v>
      </c>
      <c r="N64" s="58">
        <f t="shared" si="4"/>
        <v>30</v>
      </c>
      <c r="O64" s="64">
        <f t="shared" si="5"/>
        <v>18</v>
      </c>
      <c r="P64" s="117"/>
      <c r="Q64" s="141"/>
      <c r="R64" s="96"/>
      <c r="S64" s="118">
        <v>1</v>
      </c>
      <c r="T64" s="156">
        <f t="shared" si="6"/>
        <v>11.5</v>
      </c>
      <c r="U64" s="157">
        <f t="shared" si="7"/>
        <v>0</v>
      </c>
      <c r="V64" s="157">
        <f t="shared" si="8"/>
        <v>30</v>
      </c>
      <c r="W64" s="158">
        <f t="shared" si="9"/>
        <v>17</v>
      </c>
      <c r="X64" s="147">
        <f t="shared" si="10"/>
        <v>58.5</v>
      </c>
    </row>
    <row r="65" spans="1:24" ht="24.95" customHeight="1" x14ac:dyDescent="0.15">
      <c r="A65" s="24" t="s">
        <v>75</v>
      </c>
      <c r="B65" s="4" t="s">
        <v>73</v>
      </c>
      <c r="C65" s="48">
        <v>25</v>
      </c>
      <c r="D65" s="107">
        <v>19.7</v>
      </c>
      <c r="E65" s="135"/>
      <c r="F65" s="93">
        <v>20</v>
      </c>
      <c r="G65" s="108">
        <v>6.5</v>
      </c>
      <c r="H65" s="112">
        <v>0</v>
      </c>
      <c r="I65" s="138"/>
      <c r="J65" s="95">
        <v>0</v>
      </c>
      <c r="K65" s="113">
        <v>0</v>
      </c>
      <c r="L65" s="63">
        <f t="shared" si="2"/>
        <v>19.7</v>
      </c>
      <c r="M65" s="58">
        <f t="shared" si="3"/>
        <v>0</v>
      </c>
      <c r="N65" s="58">
        <f t="shared" si="4"/>
        <v>20</v>
      </c>
      <c r="O65" s="64">
        <f t="shared" si="5"/>
        <v>6.5</v>
      </c>
      <c r="P65" s="117"/>
      <c r="Q65" s="141"/>
      <c r="R65" s="96"/>
      <c r="S65" s="118">
        <v>6.5</v>
      </c>
      <c r="T65" s="156">
        <f t="shared" si="6"/>
        <v>19.7</v>
      </c>
      <c r="U65" s="157">
        <f t="shared" si="7"/>
        <v>0</v>
      </c>
      <c r="V65" s="157">
        <f t="shared" si="8"/>
        <v>20</v>
      </c>
      <c r="W65" s="158">
        <f t="shared" si="9"/>
        <v>0</v>
      </c>
      <c r="X65" s="147">
        <f t="shared" si="10"/>
        <v>39.700000000000003</v>
      </c>
    </row>
    <row r="66" spans="1:24" ht="24.95" customHeight="1" x14ac:dyDescent="0.15">
      <c r="A66" s="24" t="s">
        <v>76</v>
      </c>
      <c r="B66" s="4" t="s">
        <v>73</v>
      </c>
      <c r="C66" s="48">
        <v>25</v>
      </c>
      <c r="D66" s="107">
        <v>52.8</v>
      </c>
      <c r="E66" s="135"/>
      <c r="F66" s="93">
        <v>80</v>
      </c>
      <c r="G66" s="108">
        <v>5</v>
      </c>
      <c r="H66" s="112">
        <v>0</v>
      </c>
      <c r="I66" s="138"/>
      <c r="J66" s="95">
        <v>0</v>
      </c>
      <c r="K66" s="113">
        <v>0</v>
      </c>
      <c r="L66" s="63">
        <f t="shared" si="2"/>
        <v>52.8</v>
      </c>
      <c r="M66" s="58">
        <f t="shared" si="3"/>
        <v>0</v>
      </c>
      <c r="N66" s="58">
        <f t="shared" si="4"/>
        <v>80</v>
      </c>
      <c r="O66" s="64">
        <f t="shared" si="5"/>
        <v>5</v>
      </c>
      <c r="P66" s="117"/>
      <c r="Q66" s="141"/>
      <c r="R66" s="96"/>
      <c r="S66" s="118">
        <v>5</v>
      </c>
      <c r="T66" s="156">
        <f t="shared" si="6"/>
        <v>52.8</v>
      </c>
      <c r="U66" s="157">
        <f t="shared" si="7"/>
        <v>0</v>
      </c>
      <c r="V66" s="157">
        <f t="shared" si="8"/>
        <v>80</v>
      </c>
      <c r="W66" s="158">
        <f t="shared" si="9"/>
        <v>0</v>
      </c>
      <c r="X66" s="147">
        <f t="shared" si="10"/>
        <v>132.80000000000001</v>
      </c>
    </row>
    <row r="67" spans="1:24" ht="24.95" customHeight="1" x14ac:dyDescent="0.15">
      <c r="A67" s="24" t="s">
        <v>77</v>
      </c>
      <c r="B67" s="4" t="s">
        <v>73</v>
      </c>
      <c r="C67" s="48">
        <v>40</v>
      </c>
      <c r="D67" s="107">
        <v>12.5</v>
      </c>
      <c r="E67" s="135"/>
      <c r="F67" s="93">
        <v>10</v>
      </c>
      <c r="G67" s="108">
        <v>26.5</v>
      </c>
      <c r="H67" s="112">
        <v>0</v>
      </c>
      <c r="I67" s="138"/>
      <c r="J67" s="95">
        <v>0</v>
      </c>
      <c r="K67" s="113">
        <v>0</v>
      </c>
      <c r="L67" s="63">
        <f t="shared" si="2"/>
        <v>12.5</v>
      </c>
      <c r="M67" s="58">
        <f t="shared" si="3"/>
        <v>0</v>
      </c>
      <c r="N67" s="58">
        <f t="shared" si="4"/>
        <v>10</v>
      </c>
      <c r="O67" s="64">
        <f t="shared" si="5"/>
        <v>26.5</v>
      </c>
      <c r="P67" s="117"/>
      <c r="Q67" s="141"/>
      <c r="R67" s="96"/>
      <c r="S67" s="118">
        <v>26.5</v>
      </c>
      <c r="T67" s="156">
        <f t="shared" si="6"/>
        <v>12.5</v>
      </c>
      <c r="U67" s="157">
        <f t="shared" si="7"/>
        <v>0</v>
      </c>
      <c r="V67" s="157">
        <f t="shared" si="8"/>
        <v>10</v>
      </c>
      <c r="W67" s="158">
        <f t="shared" si="9"/>
        <v>0</v>
      </c>
      <c r="X67" s="147">
        <f t="shared" si="10"/>
        <v>22.5</v>
      </c>
    </row>
    <row r="68" spans="1:24" ht="24.95" customHeight="1" x14ac:dyDescent="0.15">
      <c r="A68" s="24" t="s">
        <v>78</v>
      </c>
      <c r="B68" s="4" t="s">
        <v>79</v>
      </c>
      <c r="C68" s="48">
        <v>5</v>
      </c>
      <c r="D68" s="107">
        <v>9</v>
      </c>
      <c r="E68" s="135">
        <v>4</v>
      </c>
      <c r="F68" s="93">
        <v>1</v>
      </c>
      <c r="G68" s="108">
        <v>2.1</v>
      </c>
      <c r="H68" s="112">
        <v>0</v>
      </c>
      <c r="I68" s="138"/>
      <c r="J68" s="95">
        <v>0</v>
      </c>
      <c r="K68" s="113">
        <v>0</v>
      </c>
      <c r="L68" s="63">
        <f t="shared" si="2"/>
        <v>9</v>
      </c>
      <c r="M68" s="58">
        <f t="shared" si="3"/>
        <v>4</v>
      </c>
      <c r="N68" s="58">
        <f t="shared" si="4"/>
        <v>1</v>
      </c>
      <c r="O68" s="64">
        <f t="shared" si="5"/>
        <v>2.1</v>
      </c>
      <c r="P68" s="117"/>
      <c r="Q68" s="141"/>
      <c r="R68" s="96">
        <v>1</v>
      </c>
      <c r="S68" s="118">
        <v>2.1</v>
      </c>
      <c r="T68" s="156">
        <f t="shared" si="6"/>
        <v>9</v>
      </c>
      <c r="U68" s="157">
        <f t="shared" si="7"/>
        <v>4</v>
      </c>
      <c r="V68" s="157">
        <f t="shared" si="8"/>
        <v>0</v>
      </c>
      <c r="W68" s="158">
        <f t="shared" si="9"/>
        <v>0</v>
      </c>
      <c r="X68" s="147">
        <f t="shared" si="10"/>
        <v>13</v>
      </c>
    </row>
    <row r="69" spans="1:24" ht="24.95" customHeight="1" x14ac:dyDescent="0.15">
      <c r="A69" s="24" t="s">
        <v>80</v>
      </c>
      <c r="B69" s="4" t="s">
        <v>81</v>
      </c>
      <c r="C69" s="48">
        <v>1</v>
      </c>
      <c r="D69" s="107">
        <v>0</v>
      </c>
      <c r="E69" s="135"/>
      <c r="F69" s="93">
        <v>0</v>
      </c>
      <c r="G69" s="108"/>
      <c r="H69" s="112">
        <v>0</v>
      </c>
      <c r="I69" s="138"/>
      <c r="J69" s="95">
        <v>0</v>
      </c>
      <c r="K69" s="113">
        <v>0</v>
      </c>
      <c r="L69" s="63">
        <f t="shared" ref="L69:L73" si="11">D69-H69</f>
        <v>0</v>
      </c>
      <c r="M69" s="58">
        <f t="shared" ref="M69:M73" si="12">E69-I69</f>
        <v>0</v>
      </c>
      <c r="N69" s="58">
        <f t="shared" ref="N69:N73" si="13">F69-J69</f>
        <v>0</v>
      </c>
      <c r="O69" s="64">
        <f t="shared" ref="O69:O73" si="14">G69-K69</f>
        <v>0</v>
      </c>
      <c r="P69" s="117"/>
      <c r="Q69" s="141"/>
      <c r="R69" s="96"/>
      <c r="S69" s="118"/>
      <c r="T69" s="156">
        <f t="shared" ref="T69:T73" si="15">L69-P69</f>
        <v>0</v>
      </c>
      <c r="U69" s="157">
        <f t="shared" ref="U69:U73" si="16">M69-Q69</f>
        <v>0</v>
      </c>
      <c r="V69" s="157">
        <f t="shared" ref="V69:V73" si="17">N69-R69</f>
        <v>0</v>
      </c>
      <c r="W69" s="158">
        <f t="shared" ref="W69:W73" si="18">O69-S69</f>
        <v>0</v>
      </c>
      <c r="X69" s="147">
        <f t="shared" ref="X69:X73" si="19">SUM(T69:W69)</f>
        <v>0</v>
      </c>
    </row>
    <row r="70" spans="1:24" ht="24.95" customHeight="1" x14ac:dyDescent="0.15">
      <c r="A70" s="24" t="s">
        <v>82</v>
      </c>
      <c r="B70" s="4" t="s">
        <v>44</v>
      </c>
      <c r="C70" s="48">
        <v>100</v>
      </c>
      <c r="D70" s="107">
        <v>30</v>
      </c>
      <c r="E70" s="135">
        <v>300</v>
      </c>
      <c r="F70" s="93">
        <v>265</v>
      </c>
      <c r="G70" s="108">
        <v>126</v>
      </c>
      <c r="H70" s="112">
        <v>0</v>
      </c>
      <c r="I70" s="138"/>
      <c r="J70" s="95">
        <v>0</v>
      </c>
      <c r="K70" s="113">
        <v>0</v>
      </c>
      <c r="L70" s="63">
        <f t="shared" si="11"/>
        <v>30</v>
      </c>
      <c r="M70" s="58">
        <f t="shared" si="12"/>
        <v>300</v>
      </c>
      <c r="N70" s="58">
        <f t="shared" si="13"/>
        <v>265</v>
      </c>
      <c r="O70" s="64">
        <f t="shared" si="14"/>
        <v>126</v>
      </c>
      <c r="P70" s="117"/>
      <c r="Q70" s="141">
        <v>100</v>
      </c>
      <c r="R70" s="96">
        <v>25</v>
      </c>
      <c r="S70" s="118">
        <v>26</v>
      </c>
      <c r="T70" s="156">
        <f t="shared" si="15"/>
        <v>30</v>
      </c>
      <c r="U70" s="157">
        <f t="shared" si="16"/>
        <v>200</v>
      </c>
      <c r="V70" s="157">
        <f t="shared" si="17"/>
        <v>240</v>
      </c>
      <c r="W70" s="158">
        <f t="shared" si="18"/>
        <v>100</v>
      </c>
      <c r="X70" s="147">
        <f t="shared" si="19"/>
        <v>570</v>
      </c>
    </row>
    <row r="71" spans="1:24" ht="24.95" customHeight="1" x14ac:dyDescent="0.15">
      <c r="A71" s="25" t="s">
        <v>83</v>
      </c>
      <c r="B71" s="26" t="s">
        <v>44</v>
      </c>
      <c r="C71" s="50">
        <v>5</v>
      </c>
      <c r="D71" s="107">
        <v>6</v>
      </c>
      <c r="E71" s="135">
        <v>10</v>
      </c>
      <c r="F71" s="93">
        <v>7</v>
      </c>
      <c r="G71" s="108">
        <v>11</v>
      </c>
      <c r="H71" s="112">
        <v>0</v>
      </c>
      <c r="I71" s="138"/>
      <c r="J71" s="95">
        <v>0</v>
      </c>
      <c r="K71" s="113">
        <v>0</v>
      </c>
      <c r="L71" s="63">
        <f t="shared" si="11"/>
        <v>6</v>
      </c>
      <c r="M71" s="58">
        <f t="shared" si="12"/>
        <v>10</v>
      </c>
      <c r="N71" s="58">
        <f t="shared" si="13"/>
        <v>7</v>
      </c>
      <c r="O71" s="64">
        <f t="shared" si="14"/>
        <v>11</v>
      </c>
      <c r="P71" s="117"/>
      <c r="Q71" s="141"/>
      <c r="R71" s="96">
        <v>3</v>
      </c>
      <c r="S71" s="118">
        <v>11</v>
      </c>
      <c r="T71" s="156">
        <f t="shared" si="15"/>
        <v>6</v>
      </c>
      <c r="U71" s="157">
        <f t="shared" si="16"/>
        <v>10</v>
      </c>
      <c r="V71" s="157">
        <f t="shared" si="17"/>
        <v>4</v>
      </c>
      <c r="W71" s="158">
        <f t="shared" si="18"/>
        <v>0</v>
      </c>
      <c r="X71" s="147">
        <f t="shared" si="19"/>
        <v>20</v>
      </c>
    </row>
    <row r="72" spans="1:24" ht="24.95" customHeight="1" x14ac:dyDescent="0.15">
      <c r="A72" s="27" t="s">
        <v>84</v>
      </c>
      <c r="B72" s="17" t="s">
        <v>44</v>
      </c>
      <c r="C72" s="44">
        <v>6</v>
      </c>
      <c r="D72" s="103">
        <v>2</v>
      </c>
      <c r="E72" s="133"/>
      <c r="F72" s="91">
        <v>1</v>
      </c>
      <c r="G72" s="104">
        <v>1</v>
      </c>
      <c r="H72" s="112">
        <v>0</v>
      </c>
      <c r="I72" s="138"/>
      <c r="J72" s="95">
        <v>0</v>
      </c>
      <c r="K72" s="113">
        <v>0</v>
      </c>
      <c r="L72" s="63">
        <f t="shared" si="11"/>
        <v>2</v>
      </c>
      <c r="M72" s="58">
        <f t="shared" si="12"/>
        <v>0</v>
      </c>
      <c r="N72" s="58">
        <f t="shared" si="13"/>
        <v>1</v>
      </c>
      <c r="O72" s="64">
        <f t="shared" si="14"/>
        <v>1</v>
      </c>
      <c r="P72" s="117"/>
      <c r="Q72" s="141"/>
      <c r="R72" s="96">
        <v>0</v>
      </c>
      <c r="S72" s="118">
        <v>1</v>
      </c>
      <c r="T72" s="156">
        <f t="shared" si="15"/>
        <v>2</v>
      </c>
      <c r="U72" s="157">
        <f t="shared" si="16"/>
        <v>0</v>
      </c>
      <c r="V72" s="157">
        <f t="shared" si="17"/>
        <v>1</v>
      </c>
      <c r="W72" s="158">
        <f t="shared" si="18"/>
        <v>0</v>
      </c>
      <c r="X72" s="147">
        <f t="shared" si="19"/>
        <v>3</v>
      </c>
    </row>
    <row r="73" spans="1:24" ht="24.95" customHeight="1" thickBot="1" x14ac:dyDescent="0.2">
      <c r="A73" s="28" t="s">
        <v>85</v>
      </c>
      <c r="B73" s="17" t="s">
        <v>44</v>
      </c>
      <c r="C73" s="44">
        <v>6</v>
      </c>
      <c r="D73" s="109">
        <v>1</v>
      </c>
      <c r="E73" s="136"/>
      <c r="F73" s="110">
        <v>0</v>
      </c>
      <c r="G73" s="111"/>
      <c r="H73" s="114">
        <v>0</v>
      </c>
      <c r="I73" s="139"/>
      <c r="J73" s="115">
        <v>0</v>
      </c>
      <c r="K73" s="116">
        <v>0</v>
      </c>
      <c r="L73" s="65">
        <f t="shared" si="11"/>
        <v>1</v>
      </c>
      <c r="M73" s="66">
        <f t="shared" si="12"/>
        <v>0</v>
      </c>
      <c r="N73" s="66">
        <f t="shared" si="13"/>
        <v>0</v>
      </c>
      <c r="O73" s="67">
        <f t="shared" si="14"/>
        <v>0</v>
      </c>
      <c r="P73" s="119"/>
      <c r="Q73" s="142"/>
      <c r="R73" s="120">
        <v>0</v>
      </c>
      <c r="S73" s="121">
        <v>0</v>
      </c>
      <c r="T73" s="159">
        <f t="shared" si="15"/>
        <v>1</v>
      </c>
      <c r="U73" s="160">
        <f t="shared" si="16"/>
        <v>0</v>
      </c>
      <c r="V73" s="160">
        <f t="shared" si="17"/>
        <v>0</v>
      </c>
      <c r="W73" s="161">
        <f t="shared" si="18"/>
        <v>0</v>
      </c>
      <c r="X73" s="147">
        <f t="shared" si="19"/>
        <v>1</v>
      </c>
    </row>
    <row r="74" spans="1:24" ht="24.95" customHeight="1" thickTop="1" x14ac:dyDescent="0.15"/>
  </sheetData>
  <mergeCells count="6">
    <mergeCell ref="T2:W2"/>
    <mergeCell ref="H2:K2"/>
    <mergeCell ref="A1:H1"/>
    <mergeCell ref="D2:G2"/>
    <mergeCell ref="L2:O2"/>
    <mergeCell ref="P2:S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Trang tính</vt:lpstr>
      </vt:variant>
      <vt:variant>
        <vt:i4>1</vt:i4>
      </vt:variant>
    </vt:vector>
  </HeadingPairs>
  <TitlesOfParts>
    <vt:vector size="1" baseType="lpstr">
      <vt:lpstr>Hàng hóa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2019-04-30T10:34:30Z</dcterms:created>
  <dcterms:modified xsi:type="dcterms:W3CDTF">2019-05-04T18:50:06Z</dcterms:modified>
</cp:coreProperties>
</file>