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802"/>
  </bookViews>
  <sheets>
    <sheet name="Summary" sheetId="25" r:id="rId1"/>
    <sheet name="Productive" sheetId="22" r:id="rId2"/>
    <sheet name="data" sheetId="24" r:id="rId3"/>
    <sheet name="master" sheetId="23" r:id="rId4"/>
    <sheet name="new hired" sheetId="19" r:id="rId5"/>
    <sheet name="shadow" sheetId="21" r:id="rId6"/>
  </sheets>
  <definedNames>
    <definedName name="_xlnm._FilterDatabase" localSheetId="1" hidden="1">Productive!$A$4:$AU$110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2"/>
  <c r="B21"/>
  <c r="B22"/>
  <c r="B23"/>
  <c r="B31"/>
  <c r="B32"/>
  <c r="B33"/>
  <c r="B105" l="1"/>
  <c r="B104"/>
  <c r="W30" i="25"/>
  <c r="K21" i="19"/>
  <c r="W29" i="25"/>
  <c r="B103" i="22"/>
  <c r="B102"/>
  <c r="P126"/>
  <c r="Q131"/>
  <c r="Q130"/>
  <c r="Q129"/>
  <c r="Q128"/>
  <c r="Q127"/>
  <c r="Q126"/>
  <c r="Q125"/>
  <c r="N125"/>
  <c r="Q133"/>
  <c r="Q132"/>
  <c r="Q124"/>
  <c r="N126"/>
  <c r="B96"/>
  <c r="B97"/>
  <c r="B98"/>
  <c r="B99"/>
  <c r="B100"/>
  <c r="B101"/>
  <c r="B106"/>
  <c r="B107"/>
  <c r="B108"/>
  <c r="B109"/>
  <c r="B110"/>
  <c r="B7"/>
  <c r="B8"/>
  <c r="B9"/>
  <c r="B10"/>
  <c r="B11"/>
  <c r="B12"/>
  <c r="B13"/>
  <c r="B14"/>
  <c r="B15"/>
  <c r="B16"/>
  <c r="B17"/>
  <c r="B18"/>
  <c r="B19"/>
  <c r="B24"/>
  <c r="B25"/>
  <c r="B26"/>
  <c r="B27"/>
  <c r="B28"/>
  <c r="B29"/>
  <c r="B30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6"/>
  <c r="B5"/>
  <c r="F14" i="25"/>
  <c r="E14"/>
  <c r="D14"/>
  <c r="C14"/>
  <c r="F13"/>
  <c r="E13"/>
  <c r="D13"/>
  <c r="D15" s="1"/>
  <c r="C13"/>
  <c r="C15" s="1"/>
  <c r="F8"/>
  <c r="F7" s="1"/>
  <c r="E8"/>
  <c r="E7" s="1"/>
  <c r="D8"/>
  <c r="D7" s="1"/>
  <c r="C8"/>
  <c r="C7" s="1"/>
  <c r="G30"/>
  <c r="C30"/>
  <c r="G29"/>
  <c r="C29"/>
  <c r="E4" i="24"/>
  <c r="E19"/>
  <c r="BC20" i="25"/>
  <c r="AU20"/>
  <c r="AQ20"/>
  <c r="AM20"/>
  <c r="AI20"/>
  <c r="AE20"/>
  <c r="AA20"/>
  <c r="AY21"/>
  <c r="AQ21"/>
  <c r="AI21"/>
  <c r="AA21"/>
  <c r="BC30"/>
  <c r="BC29"/>
  <c r="AY30"/>
  <c r="AY29"/>
  <c r="AU30"/>
  <c r="AU29"/>
  <c r="AQ30"/>
  <c r="AQ29"/>
  <c r="AM30"/>
  <c r="AM29"/>
  <c r="AI30"/>
  <c r="AI29"/>
  <c r="AE30"/>
  <c r="AE29"/>
  <c r="S9" i="21"/>
  <c r="AA30" i="25"/>
  <c r="S21" i="19"/>
  <c r="AA29" i="25"/>
  <c r="O9" i="21"/>
  <c r="O21" i="19"/>
  <c r="BC26" i="25"/>
  <c r="BC25"/>
  <c r="AY26"/>
  <c r="AY25"/>
  <c r="AU26"/>
  <c r="AU25"/>
  <c r="AQ26"/>
  <c r="AQ25"/>
  <c r="AM26"/>
  <c r="AM25"/>
  <c r="AI26"/>
  <c r="AI25"/>
  <c r="AE26"/>
  <c r="AE25"/>
  <c r="AA26"/>
  <c r="AA25"/>
  <c r="E20" i="24"/>
  <c r="E21"/>
  <c r="E22"/>
  <c r="E16"/>
  <c r="E15"/>
  <c r="E14"/>
  <c r="E13"/>
  <c r="E11"/>
  <c r="E10"/>
  <c r="E9"/>
  <c r="E8"/>
  <c r="E6"/>
  <c r="E5"/>
  <c r="E3"/>
  <c r="E2"/>
  <c r="N127" i="22"/>
  <c r="N124"/>
  <c r="N133"/>
  <c r="N132"/>
  <c r="N128"/>
  <c r="N131"/>
  <c r="N130"/>
  <c r="N129"/>
  <c r="T21" i="19"/>
  <c r="R21"/>
  <c r="Q21"/>
  <c r="N21"/>
  <c r="J9" i="21"/>
  <c r="O30" i="25"/>
  <c r="K9" i="21"/>
  <c r="S30" i="25"/>
  <c r="L9" i="21"/>
  <c r="M9"/>
  <c r="N9"/>
  <c r="P9"/>
  <c r="Q9"/>
  <c r="R9"/>
  <c r="T9"/>
  <c r="I9"/>
  <c r="K30" i="25"/>
  <c r="J21" i="19"/>
  <c r="O29" i="25"/>
  <c r="S29"/>
  <c r="L21" i="19"/>
  <c r="M21"/>
  <c r="P21"/>
  <c r="I21"/>
  <c r="K29" i="25"/>
  <c r="AY20"/>
  <c r="AE21"/>
  <c r="AM21"/>
  <c r="AU21"/>
  <c r="BC21"/>
  <c r="AE19"/>
  <c r="AU19"/>
  <c r="AM22"/>
  <c r="AY19"/>
  <c r="AI22"/>
  <c r="AU22"/>
  <c r="AU27" s="1"/>
  <c r="AA22"/>
  <c r="AA27" s="1"/>
  <c r="AA19"/>
  <c r="AQ22"/>
  <c r="AU24"/>
  <c r="BC22"/>
  <c r="AE22"/>
  <c r="BC19"/>
  <c r="AA24"/>
  <c r="AM19"/>
  <c r="AM24" s="1"/>
  <c r="AY22"/>
  <c r="AY27" s="1"/>
  <c r="AQ19"/>
  <c r="AQ24" s="1"/>
  <c r="AI19"/>
  <c r="AE27" l="1"/>
  <c r="AI27"/>
  <c r="BC24"/>
  <c r="F15"/>
  <c r="AI24"/>
  <c r="E15"/>
  <c r="AM27"/>
  <c r="AY24"/>
  <c r="BC27"/>
  <c r="AQ27"/>
  <c r="AE24"/>
  <c r="AZ17"/>
  <c r="AB17"/>
  <c r="BD17"/>
  <c r="N134" i="22"/>
  <c r="Q134"/>
  <c r="AR17" i="25"/>
  <c r="G21"/>
  <c r="E24" i="24"/>
  <c r="W21" i="25"/>
  <c r="W20"/>
  <c r="W19"/>
  <c r="W22"/>
  <c r="D5" l="1"/>
  <c r="D12" s="1"/>
  <c r="C22" s="1"/>
  <c r="F5"/>
  <c r="F12" s="1"/>
  <c r="C21" s="1"/>
  <c r="C5"/>
  <c r="C12" s="1"/>
  <c r="C19" s="1"/>
  <c r="K22"/>
  <c r="AF17"/>
  <c r="E5"/>
  <c r="E12" s="1"/>
  <c r="E16" s="1"/>
  <c r="G20"/>
  <c r="O21"/>
  <c r="W24"/>
  <c r="AV17"/>
  <c r="S20"/>
  <c r="O20"/>
  <c r="S22"/>
  <c r="K19"/>
  <c r="O19"/>
  <c r="AJ17"/>
  <c r="AN17"/>
  <c r="X17"/>
  <c r="W26"/>
  <c r="W25"/>
  <c r="W27"/>
  <c r="D16" l="1"/>
  <c r="F16"/>
  <c r="K21"/>
  <c r="G19"/>
  <c r="O22"/>
  <c r="O26" s="1"/>
  <c r="C20"/>
  <c r="C25" s="1"/>
  <c r="S19"/>
  <c r="C16"/>
  <c r="K20"/>
  <c r="S21"/>
  <c r="H17"/>
  <c r="G22"/>
  <c r="D17" l="1"/>
  <c r="K24"/>
  <c r="O25"/>
  <c r="O24"/>
  <c r="C24"/>
  <c r="C26"/>
  <c r="C27"/>
  <c r="L17"/>
  <c r="O27"/>
  <c r="T17"/>
  <c r="P17"/>
  <c r="S25"/>
  <c r="S24"/>
  <c r="K26"/>
  <c r="K25"/>
  <c r="K27"/>
  <c r="S27"/>
  <c r="S26"/>
  <c r="G24"/>
  <c r="G25"/>
  <c r="G27"/>
  <c r="G26"/>
</calcChain>
</file>

<file path=xl/comments1.xml><?xml version="1.0" encoding="utf-8"?>
<comments xmlns="http://schemas.openxmlformats.org/spreadsheetml/2006/main">
  <authors>
    <author>Nguyen Cao Cuong</author>
    <author>Tuan Pham Minh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Productive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Non-Productive</t>
        </r>
      </text>
    </comment>
    <comment ref="E4" authorId="1">
      <text>
        <r>
          <rPr>
            <sz val="10"/>
            <color indexed="81"/>
            <rFont val="ＭＳ Ｐゴシック"/>
            <family val="2"/>
            <charset val="128"/>
          </rPr>
          <t>maternity leave rate</t>
        </r>
      </text>
    </comment>
    <comment ref="F4" authorId="1">
      <text>
        <r>
          <rPr>
            <b/>
            <sz val="10"/>
            <color indexed="81"/>
            <rFont val="ＭＳ Ｐゴシック"/>
            <family val="3"/>
            <charset val="128"/>
          </rPr>
          <t>retirement rate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Productive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Non-Productive</t>
        </r>
      </text>
    </comment>
    <comment ref="M4" authorId="1">
      <text>
        <r>
          <rPr>
            <sz val="10"/>
            <color indexed="81"/>
            <rFont val="ＭＳ Ｐゴシック"/>
            <family val="2"/>
            <charset val="128"/>
          </rPr>
          <t>maternity leave rate</t>
        </r>
      </text>
    </comment>
    <comment ref="N4" authorId="1">
      <text>
        <r>
          <rPr>
            <b/>
            <sz val="10"/>
            <color indexed="81"/>
            <rFont val="ＭＳ Ｐゴシック"/>
            <family val="3"/>
            <charset val="128"/>
          </rPr>
          <t>retirement rate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①＋②＋③＋④＋⑤＋⑥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⑦＋⑧</t>
        </r>
      </text>
    </comment>
  </commentList>
</comments>
</file>

<file path=xl/comments2.xml><?xml version="1.0" encoding="utf-8"?>
<comments xmlns="http://schemas.openxmlformats.org/spreadsheetml/2006/main">
  <authors>
    <author>Nguyen Cao Cuong</author>
    <author>Tuan Pham Minh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I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K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N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O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P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Q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R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AS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Division</t>
        </r>
      </text>
    </comment>
    <comment ref="AT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Team</t>
        </r>
      </text>
    </comment>
    <comment ref="AU4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1: Productive
0: Non-Productive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11/3入社した。</t>
        </r>
      </text>
    </comment>
    <comment ref="N24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Q24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T24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K25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N25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Q25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T25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H3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K3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N3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Q3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T3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産休中
</t>
        </r>
      </text>
    </comment>
    <comment ref="Q66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11/24にGLVチームに入る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11月にパートタイムとして稼働</t>
        </r>
      </text>
    </comment>
    <comment ref="T77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ＭＳ Ｐゴシック"/>
            <family val="2"/>
            <charset val="128"/>
          </rPr>
          <t>２／０１退職した。</t>
        </r>
      </text>
    </comment>
    <comment ref="Q88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11/11から産休中
</t>
        </r>
      </text>
    </comment>
    <comment ref="T88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11/11から産休中
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11/3入社した。</t>
        </r>
      </text>
    </comment>
    <comment ref="Q98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11/10入社した。</t>
        </r>
      </text>
    </comment>
    <comment ref="Q99" authorId="0">
      <text>
        <r>
          <rPr>
            <b/>
            <sz val="9"/>
            <color indexed="81"/>
            <rFont val="Tahoma"/>
            <family val="2"/>
          </rPr>
          <t>Nguyen Cao Cuong:</t>
        </r>
        <r>
          <rPr>
            <sz val="9"/>
            <color indexed="81"/>
            <rFont val="Tahoma"/>
            <family val="2"/>
          </rPr>
          <t xml:space="preserve">
11/10入社した。</t>
        </r>
      </text>
    </comment>
    <comment ref="Q100" authorId="1">
      <text>
        <r>
          <rPr>
            <b/>
            <sz val="10"/>
            <color indexed="81"/>
            <rFont val="ＭＳ Ｐゴシック"/>
            <family val="3"/>
            <charset val="128"/>
          </rPr>
          <t>１１／１７に入社した。</t>
        </r>
      </text>
    </comment>
    <comment ref="Q101" authorId="1">
      <text>
        <r>
          <rPr>
            <b/>
            <sz val="10"/>
            <color indexed="81"/>
            <rFont val="ＭＳ Ｐゴシック"/>
            <family val="3"/>
            <charset val="128"/>
          </rPr>
          <t>１１／２０に入社した。</t>
        </r>
      </text>
    </comment>
    <comment ref="S102" authorId="1">
      <text>
        <r>
          <rPr>
            <b/>
            <sz val="10"/>
            <color indexed="81"/>
            <rFont val="ＭＳ Ｐゴシック"/>
            <family val="3"/>
            <charset val="128"/>
          </rPr>
          <t>ベトナム国内市場案件のマネジャー</t>
        </r>
      </text>
    </comment>
    <comment ref="T102" authorId="1">
      <text>
        <r>
          <rPr>
            <b/>
            <sz val="10"/>
            <color indexed="81"/>
            <rFont val="ＭＳ Ｐゴシック"/>
            <family val="3"/>
            <charset val="128"/>
          </rPr>
          <t>１２／１５入社した。</t>
        </r>
      </text>
    </comment>
    <comment ref="T103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１２／１５入社した。
</t>
        </r>
      </text>
    </comment>
    <comment ref="T104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１２／２２入社した。
</t>
        </r>
      </text>
    </comment>
    <comment ref="T105" authorId="1">
      <text>
        <r>
          <rPr>
            <b/>
            <sz val="10"/>
            <color indexed="81"/>
            <rFont val="ＭＳ Ｐゴシック"/>
            <family val="3"/>
            <charset val="128"/>
          </rPr>
          <t xml:space="preserve">１２／２２入社した。
</t>
        </r>
      </text>
    </comment>
    <comment ref="H106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  <comment ref="K107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  <comment ref="K108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  <comment ref="K109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  <comment ref="H110" authorId="1">
      <text>
        <r>
          <rPr>
            <b/>
            <sz val="10"/>
            <color indexed="81"/>
            <rFont val="ＭＳ Ｐゴシック"/>
            <family val="3"/>
            <charset val="128"/>
          </rPr>
          <t>退職した。</t>
        </r>
      </text>
    </comment>
  </commentList>
</comments>
</file>

<file path=xl/sharedStrings.xml><?xml version="1.0" encoding="utf-8"?>
<sst xmlns="http://schemas.openxmlformats.org/spreadsheetml/2006/main" count="1281" uniqueCount="237">
  <si>
    <t>Nguyễn Cao Cường</t>
  </si>
  <si>
    <t>Nguyễn Thị Thanh Bình</t>
  </si>
  <si>
    <t>Trịnh Văn Thành</t>
  </si>
  <si>
    <t>Mai Chí Thành</t>
  </si>
  <si>
    <t>Hoàng Bình Dương</t>
  </si>
  <si>
    <t>Trần Việt Phú</t>
  </si>
  <si>
    <t>Hà Quốc Huy</t>
  </si>
  <si>
    <t>Nguyễn Thị Tuyết</t>
  </si>
  <si>
    <t>Nguyễn Đình Nhất</t>
  </si>
  <si>
    <t>Hà Văn Triển</t>
  </si>
  <si>
    <t>Hoàng Hùng Cường</t>
  </si>
  <si>
    <t>Phạm Ngọc Khánh</t>
  </si>
  <si>
    <t>Lê Minh Hoàng</t>
  </si>
  <si>
    <t>Đặng Thành Tuấn</t>
  </si>
  <si>
    <t>Nguyễn Anh Sơn</t>
  </si>
  <si>
    <t>Ngô Trọng Hậu</t>
  </si>
  <si>
    <t>Nguyễn Thanh Huyền</t>
  </si>
  <si>
    <t>Lê Anh Tuấn</t>
  </si>
  <si>
    <t>Nguyễn Duy Khánh</t>
  </si>
  <si>
    <t>Nguyễn Hải Hùng</t>
  </si>
  <si>
    <t>Hoàng Trường Dương</t>
  </si>
  <si>
    <t>Nguyễn Thị Thùy Giang</t>
  </si>
  <si>
    <t>Bùi Tuấn Trung</t>
  </si>
  <si>
    <t>Trần  Văn Hòa</t>
  </si>
  <si>
    <t>Nguyễn Thanh Hải</t>
  </si>
  <si>
    <t>Trần Xuân Trường</t>
  </si>
  <si>
    <t>Đào Thị Hải</t>
  </si>
  <si>
    <t>QA</t>
  </si>
  <si>
    <t>Pham Thi Loan</t>
  </si>
  <si>
    <t>Nguyen Thị Hưng</t>
  </si>
  <si>
    <t>GDO</t>
  </si>
  <si>
    <t>Nikkei</t>
  </si>
  <si>
    <t>Gnavi</t>
  </si>
  <si>
    <t>Fixedbid</t>
  </si>
  <si>
    <t>Allied</t>
  </si>
  <si>
    <t>Comtor</t>
  </si>
  <si>
    <t>Nguyễn Văn Dũng</t>
  </si>
  <si>
    <t>Phí Thị Thu Hà</t>
  </si>
  <si>
    <t>JMAS</t>
  </si>
  <si>
    <t>Phạm Võ Tòng</t>
  </si>
  <si>
    <t>Bùi Thành Đô</t>
  </si>
  <si>
    <t>Meiden</t>
  </si>
  <si>
    <t>PHP</t>
  </si>
  <si>
    <t>AOS</t>
  </si>
  <si>
    <t>BSE</t>
  </si>
  <si>
    <t>IOS</t>
  </si>
  <si>
    <t>Java</t>
  </si>
  <si>
    <t>ID</t>
  </si>
  <si>
    <t>TEAM</t>
  </si>
  <si>
    <t>No</t>
  </si>
  <si>
    <t>NGÀY BẮT ĐẦU</t>
  </si>
  <si>
    <t>Nguyễn Sỹ Huy</t>
  </si>
  <si>
    <t>Perl</t>
  </si>
  <si>
    <t>FULL NAME</t>
  </si>
  <si>
    <t>Nguyễn Văn Ngự</t>
  </si>
  <si>
    <t>Nguyễn Thị Linh</t>
  </si>
  <si>
    <t>Dương Minh Thịnh</t>
  </si>
  <si>
    <t>Ngô Trần Linh</t>
  </si>
  <si>
    <t>Dương Thanh Loan</t>
  </si>
  <si>
    <t>Nguyễn Thị Trang</t>
  </si>
  <si>
    <t>Cao Thị Hà Ninh</t>
  </si>
  <si>
    <t>Nguyễn Xuân Cường</t>
  </si>
  <si>
    <t>Nguyễn Việt Thái</t>
  </si>
  <si>
    <t>Lê Văn Tuấn</t>
  </si>
  <si>
    <t>Nguyễn Mạnh Tuấn</t>
  </si>
  <si>
    <t>Lê Kim Hiếu</t>
  </si>
  <si>
    <t>Đỗ Như Linh</t>
  </si>
  <si>
    <t>Phùng Văn Hoàng</t>
  </si>
  <si>
    <t>Thân Thị Thu Liên</t>
  </si>
  <si>
    <t>Nguyen Thị Thu Hương</t>
  </si>
  <si>
    <t>Vũ Thị Hiền Duyên</t>
  </si>
  <si>
    <t>Vũ Ngọc Hoa</t>
  </si>
  <si>
    <t>Trần Quang Dũng</t>
  </si>
  <si>
    <t>Đỗ Tá Dũng</t>
  </si>
  <si>
    <t>Nguyen Tiến Dũng</t>
  </si>
  <si>
    <t>SKILL</t>
  </si>
  <si>
    <t>GLV</t>
  </si>
  <si>
    <t>Phạm Thế Hưng</t>
  </si>
  <si>
    <t>Fixedbid Team 1</t>
  </si>
  <si>
    <t>⑦</t>
  </si>
  <si>
    <t>⑧</t>
  </si>
  <si>
    <t>Nguyễn Mạnh Hùng</t>
  </si>
  <si>
    <t>ONE</t>
  </si>
  <si>
    <t>Nguyễn Chiến Phương</t>
  </si>
  <si>
    <t>中途入社</t>
  </si>
  <si>
    <t>Phạm Minh Tuấn</t>
  </si>
  <si>
    <t>Nguyễn Vũ Hiển</t>
  </si>
  <si>
    <t>Nguyễn Văn Sơn</t>
  </si>
  <si>
    <t>Nguyễn Thị Đức Hạnh</t>
  </si>
  <si>
    <t>Phạm Thị Lan Anh</t>
  </si>
  <si>
    <t>Nguyễn Tuấn Nghĩa</t>
  </si>
  <si>
    <t>BackOffice</t>
  </si>
  <si>
    <t>Nguyễn Thanh Bình</t>
  </si>
  <si>
    <t>Nguyễn Quý Ngọc</t>
  </si>
  <si>
    <t>Nguyễn Văn Lưỡng</t>
  </si>
  <si>
    <t>exclude BO/QA</t>
    <phoneticPr fontId="5"/>
  </si>
  <si>
    <t>head-count of shadow</t>
    <phoneticPr fontId="5"/>
  </si>
  <si>
    <t>D</t>
  </si>
  <si>
    <t>T</t>
  </si>
  <si>
    <t>P</t>
  </si>
  <si>
    <t>Division</t>
  </si>
  <si>
    <t>Team</t>
  </si>
  <si>
    <t>Productive</t>
  </si>
  <si>
    <t>D1</t>
  </si>
  <si>
    <t>D2</t>
  </si>
  <si>
    <t>D3</t>
  </si>
  <si>
    <t>D4</t>
  </si>
  <si>
    <t>D5</t>
  </si>
  <si>
    <t>Pado</t>
  </si>
  <si>
    <t>WNI</t>
  </si>
  <si>
    <t>Skill</t>
  </si>
  <si>
    <t>.NET</t>
  </si>
  <si>
    <t>Ruby</t>
  </si>
  <si>
    <t>NP</t>
  </si>
  <si>
    <t>productive head-count</t>
  </si>
  <si>
    <t>non-productive head-count</t>
  </si>
  <si>
    <t>productive rate</t>
  </si>
  <si>
    <t>non-productive rate</t>
  </si>
  <si>
    <t>FB案件対応</t>
  </si>
  <si>
    <t>FBトレーニング中</t>
  </si>
  <si>
    <t>FBアサインプール</t>
  </si>
  <si>
    <t>■productive rate</t>
  </si>
  <si>
    <t>TOTAL</t>
  </si>
  <si>
    <t>Nguyễn Khánh Ly</t>
  </si>
  <si>
    <t>Phạm Quang Trung</t>
  </si>
  <si>
    <t>Lê Duy Thanh</t>
  </si>
  <si>
    <t>Lê Trần Việt</t>
  </si>
  <si>
    <t>Lê Văn Hùng</t>
  </si>
  <si>
    <t>Nguyễn Thị Mai Linh</t>
  </si>
  <si>
    <t>Lê Thanh Tùng</t>
  </si>
  <si>
    <t>Trần Phương Anh</t>
  </si>
  <si>
    <t>Đào Việt Anh</t>
  </si>
  <si>
    <t>Phạm Xuân Hùng</t>
  </si>
  <si>
    <t>Bùi Văn Thịnh</t>
  </si>
  <si>
    <t>Trần Hà Anh</t>
  </si>
  <si>
    <t>Nguyễn Hữu Tuân</t>
  </si>
  <si>
    <t>Dương Văn Hưởng</t>
  </si>
  <si>
    <t>Đỗ Hoài Nam</t>
  </si>
  <si>
    <t>Nguyễn Văn Duy</t>
  </si>
  <si>
    <t>Đỗ Thị Thu Thảo</t>
  </si>
  <si>
    <t>Bùi Thị Thu</t>
  </si>
  <si>
    <t>Division 1</t>
  </si>
  <si>
    <t>Division 2</t>
  </si>
  <si>
    <t>Division 3</t>
  </si>
  <si>
    <t>Division 4</t>
  </si>
  <si>
    <t>Amana</t>
  </si>
  <si>
    <t>Division 5</t>
  </si>
  <si>
    <t>TuanTA</t>
  </si>
  <si>
    <t>ThanhPT</t>
  </si>
  <si>
    <t>TuanPM/TrongNV</t>
  </si>
  <si>
    <t>ThinhPQ</t>
  </si>
  <si>
    <t>ThanhMC</t>
  </si>
  <si>
    <t>MiengTQ/NhatNH</t>
  </si>
  <si>
    <t>HienNV</t>
  </si>
  <si>
    <t>Luong/Trung</t>
  </si>
  <si>
    <t>HungNH</t>
  </si>
  <si>
    <t>HaiNV</t>
  </si>
  <si>
    <t>Shared</t>
  </si>
  <si>
    <t>Service</t>
  </si>
  <si>
    <t>Huyen</t>
  </si>
  <si>
    <t>LienTTT/HoaVN</t>
  </si>
  <si>
    <t>Included Team</t>
  </si>
  <si>
    <t>Division Manager</t>
  </si>
  <si>
    <t>Division Sub-manager</t>
  </si>
  <si>
    <t>CodeShore</t>
  </si>
  <si>
    <t>Nguyễn Anh Thu</t>
  </si>
  <si>
    <t>Kanamic</t>
  </si>
  <si>
    <t>CS-FT</t>
  </si>
  <si>
    <t>CS-PT</t>
  </si>
  <si>
    <t>TOTAL DEV &amp; QA</t>
  </si>
  <si>
    <t>SUB TOTAL 1</t>
  </si>
  <si>
    <t>SUB TOTAL 2</t>
  </si>
  <si>
    <t>DIVISION</t>
  </si>
  <si>
    <t>QA-Shared</t>
  </si>
  <si>
    <t>QA-Service</t>
  </si>
  <si>
    <t>QA-Comtor</t>
  </si>
  <si>
    <t>head-count and productive rate by the division</t>
  </si>
  <si>
    <t>■head-count by the division</t>
  </si>
  <si>
    <t>head-count of new hired</t>
  </si>
  <si>
    <t>Total of staff (not include BSE &amp; QA)</t>
  </si>
  <si>
    <t>Total</t>
  </si>
  <si>
    <t>QA DT</t>
  </si>
  <si>
    <t>Nguyễn Thành Trung</t>
  </si>
  <si>
    <t>HTML/CSS</t>
  </si>
  <si>
    <t>Nguyễn Thị Hải Yếu</t>
  </si>
  <si>
    <t>HR</t>
  </si>
  <si>
    <t>Nnguyễn Quang Thanh</t>
  </si>
  <si>
    <t>Hoang Manh Dung</t>
  </si>
  <si>
    <t>Dinh The Khoa</t>
  </si>
  <si>
    <t>Nguyễn Như Tuấn</t>
    <phoneticPr fontId="8"/>
  </si>
  <si>
    <t>Nguyễn Thành Trung</t>
    <phoneticPr fontId="5"/>
  </si>
  <si>
    <t>D3</t>
    <phoneticPr fontId="5"/>
  </si>
  <si>
    <t>WNI</t>
    <phoneticPr fontId="5"/>
  </si>
  <si>
    <t>Perl</t>
    <phoneticPr fontId="5"/>
  </si>
  <si>
    <t>Tran Thu Thuy</t>
  </si>
  <si>
    <t>Nguyen Huu Nhat</t>
  </si>
  <si>
    <t>産休</t>
    <rPh sb="0" eb="2">
      <t>サンキュウ</t>
    </rPh>
    <phoneticPr fontId="8"/>
  </si>
  <si>
    <t>retirement rate</t>
    <phoneticPr fontId="8"/>
  </si>
  <si>
    <t>ML</t>
    <phoneticPr fontId="8"/>
  </si>
  <si>
    <t>RT</t>
    <phoneticPr fontId="8"/>
  </si>
  <si>
    <t>M</t>
    <phoneticPr fontId="8"/>
  </si>
  <si>
    <t>R</t>
    <phoneticPr fontId="8"/>
  </si>
  <si>
    <t>maternity leave rate</t>
    <phoneticPr fontId="8"/>
  </si>
  <si>
    <t>maternity leave rate</t>
    <phoneticPr fontId="8"/>
  </si>
  <si>
    <t>Lưu Quang Triệu</t>
  </si>
  <si>
    <t>Dương Quang Tuấn</t>
  </si>
  <si>
    <t>Ngô Đăng Cường</t>
  </si>
  <si>
    <t>Lương Quý Thọ</t>
  </si>
  <si>
    <t>Đặng Quang Việt Dũng</t>
  </si>
  <si>
    <t>M</t>
    <phoneticPr fontId="8"/>
  </si>
  <si>
    <t>R</t>
    <phoneticPr fontId="8"/>
  </si>
  <si>
    <t>Chu Minh Phương</t>
    <phoneticPr fontId="5"/>
  </si>
  <si>
    <t>Nguyễn Văn Duy</t>
    <phoneticPr fontId="5"/>
  </si>
  <si>
    <t>CodeShore</t>
    <phoneticPr fontId="5"/>
  </si>
  <si>
    <t>M</t>
  </si>
  <si>
    <t>R</t>
  </si>
  <si>
    <t>Nguyễn Đức Hạnh</t>
    <phoneticPr fontId="8"/>
  </si>
  <si>
    <t>Giang Văn Lý</t>
    <phoneticPr fontId="8"/>
  </si>
  <si>
    <t>Lê Việt Hà</t>
    <phoneticPr fontId="5"/>
  </si>
  <si>
    <t>Nguyễn Thị Hân</t>
    <phoneticPr fontId="5"/>
  </si>
  <si>
    <t>D4</t>
    <phoneticPr fontId="5"/>
  </si>
  <si>
    <t>AF</t>
    <phoneticPr fontId="5"/>
  </si>
  <si>
    <t>Lê Việt Hà</t>
    <phoneticPr fontId="5"/>
  </si>
  <si>
    <t>Nguyễn Thị Hân</t>
    <phoneticPr fontId="5"/>
  </si>
  <si>
    <t>Phan Thị Thu Hiền</t>
    <phoneticPr fontId="5"/>
  </si>
  <si>
    <r>
      <t>Hà H</t>
    </r>
    <r>
      <rPr>
        <sz val="11"/>
        <color theme="1"/>
        <rFont val="Arial"/>
        <family val="2"/>
      </rPr>
      <t>ữ</t>
    </r>
    <r>
      <rPr>
        <sz val="11"/>
        <color theme="1"/>
        <rFont val="Calibri"/>
        <family val="2"/>
        <charset val="128"/>
        <scheme val="minor"/>
      </rPr>
      <t>u Đôn</t>
    </r>
    <phoneticPr fontId="5"/>
  </si>
  <si>
    <t>D5</t>
    <phoneticPr fontId="5"/>
  </si>
  <si>
    <t>Pado</t>
    <phoneticPr fontId="5"/>
  </si>
  <si>
    <t>QA</t>
    <phoneticPr fontId="5"/>
  </si>
  <si>
    <r>
      <t>Hà H</t>
    </r>
    <r>
      <rPr>
        <sz val="11"/>
        <color theme="1"/>
        <rFont val="Arial"/>
        <family val="2"/>
      </rPr>
      <t>ữ</t>
    </r>
    <r>
      <rPr>
        <sz val="11"/>
        <color theme="1"/>
        <rFont val="Calibri"/>
        <family val="2"/>
        <charset val="128"/>
        <scheme val="minor"/>
      </rPr>
      <t>u Đôn</t>
    </r>
    <phoneticPr fontId="5"/>
  </si>
  <si>
    <t>FBトレーニング中</t>
    <phoneticPr fontId="8"/>
  </si>
  <si>
    <t>${team.teamName}</t>
  </si>
  <si>
    <t>&lt;/jx:forEach&gt;</t>
  </si>
  <si>
    <t>${division.divisionName}</t>
  </si>
  <si>
    <t>&lt;jx:forEach items="${division.teams}" var="team"&gt;</t>
  </si>
  <si>
    <t>&lt;jx:forEach items="${divisionList}" var="division" varStatus="status"&gt;</t>
  </si>
  <si>
    <t>${status.index+1}</t>
  </si>
</sst>
</file>

<file path=xl/styles.xml><?xml version="1.0" encoding="utf-8"?>
<styleSheet xmlns="http://schemas.openxmlformats.org/spreadsheetml/2006/main">
  <numFmts count="1">
    <numFmt numFmtId="164" formatCode="0.0%"/>
  </numFmts>
  <fonts count="28">
    <font>
      <sz val="11"/>
      <color theme="1"/>
      <name val="Calibri"/>
      <family val="2"/>
      <charset val="128"/>
      <scheme val="minor"/>
    </font>
    <font>
      <sz val="10"/>
      <name val="Calibri"/>
      <family val="2"/>
    </font>
    <font>
      <sz val="10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ＭＳ Ｐゴシック"/>
      <family val="3"/>
      <charset val="128"/>
    </font>
    <font>
      <sz val="10"/>
      <name val="Calibri"/>
      <family val="2"/>
    </font>
    <font>
      <b/>
      <sz val="10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1"/>
      <name val="ＭＳ Ｐゴシック"/>
      <family val="2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sz val="16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trike/>
      <sz val="10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8"/>
      <color theme="1"/>
      <name val="Calibri"/>
      <family val="3"/>
      <charset val="128"/>
      <scheme val="minor"/>
    </font>
    <font>
      <b/>
      <sz val="10"/>
      <color theme="1"/>
      <name val="Calibri"/>
      <family val="2"/>
      <charset val="128"/>
      <scheme val="minor"/>
    </font>
    <font>
      <strike/>
      <sz val="10"/>
      <color theme="1"/>
      <name val="Calibri"/>
      <family val="3"/>
      <charset val="128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0"/>
      <color rgb="FF000000"/>
      <name val="Calibri"/>
      <family val="3"/>
      <charset val="128"/>
      <scheme val="minor"/>
    </font>
    <font>
      <sz val="9"/>
      <color indexed="81"/>
      <name val="ＭＳ Ｐゴシック"/>
      <family val="2"/>
      <charset val="128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>
      <alignment vertical="center"/>
    </xf>
    <xf numFmtId="9" fontId="10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shrinkToFit="1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2" fillId="0" borderId="0" xfId="0" applyFont="1" applyAlignment="1">
      <alignment vertical="center"/>
    </xf>
    <xf numFmtId="14" fontId="2" fillId="0" borderId="1" xfId="0" applyNumberFormat="1" applyFont="1" applyFill="1" applyBorder="1" applyAlignment="1">
      <alignment horizontal="left" vertical="center" shrinkToFit="1"/>
    </xf>
    <xf numFmtId="0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>
      <alignment vertical="center"/>
    </xf>
    <xf numFmtId="17" fontId="0" fillId="0" borderId="1" xfId="0" applyNumberFormat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 shrinkToFit="1"/>
    </xf>
    <xf numFmtId="0" fontId="14" fillId="0" borderId="1" xfId="0" applyFont="1" applyFill="1" applyBorder="1" applyAlignment="1">
      <alignment horizontal="left" vertical="center" shrinkToFit="1"/>
    </xf>
    <xf numFmtId="0" fontId="16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shrinkToFit="1"/>
    </xf>
    <xf numFmtId="0" fontId="16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17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8" fillId="4" borderId="0" xfId="0" applyFont="1" applyFill="1">
      <alignment vertical="center"/>
    </xf>
    <xf numFmtId="0" fontId="16" fillId="4" borderId="1" xfId="0" applyFont="1" applyFill="1" applyBorder="1">
      <alignment vertical="center"/>
    </xf>
    <xf numFmtId="0" fontId="16" fillId="4" borderId="0" xfId="0" applyFont="1" applyFill="1" applyBorder="1">
      <alignment vertical="center"/>
    </xf>
    <xf numFmtId="17" fontId="19" fillId="2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6" fillId="0" borderId="0" xfId="0" applyNumberFormat="1" applyFont="1">
      <alignment vertical="center"/>
    </xf>
    <xf numFmtId="0" fontId="19" fillId="2" borderId="1" xfId="0" applyFont="1" applyFill="1" applyBorder="1">
      <alignment vertical="center"/>
    </xf>
    <xf numFmtId="0" fontId="20" fillId="0" borderId="0" xfId="0" applyFo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19" fillId="5" borderId="1" xfId="0" applyFont="1" applyFill="1" applyBorder="1">
      <alignment vertical="center"/>
    </xf>
    <xf numFmtId="0" fontId="19" fillId="6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6" fillId="0" borderId="0" xfId="0" applyFont="1" applyFill="1">
      <alignment vertical="center"/>
    </xf>
    <xf numFmtId="38" fontId="16" fillId="5" borderId="1" xfId="2" applyFont="1" applyFill="1" applyBorder="1">
      <alignment vertical="center"/>
    </xf>
    <xf numFmtId="0" fontId="19" fillId="7" borderId="1" xfId="0" applyFont="1" applyFill="1" applyBorder="1">
      <alignment vertical="center"/>
    </xf>
    <xf numFmtId="38" fontId="16" fillId="7" borderId="1" xfId="2" applyFont="1" applyFill="1" applyBorder="1">
      <alignment vertical="center"/>
    </xf>
    <xf numFmtId="0" fontId="16" fillId="7" borderId="1" xfId="0" applyFont="1" applyFill="1" applyBorder="1">
      <alignment vertical="center"/>
    </xf>
    <xf numFmtId="38" fontId="19" fillId="6" borderId="2" xfId="0" applyNumberFormat="1" applyFont="1" applyFill="1" applyBorder="1" applyAlignment="1">
      <alignment vertical="center"/>
    </xf>
    <xf numFmtId="38" fontId="16" fillId="4" borderId="0" xfId="0" applyNumberFormat="1" applyFont="1" applyFill="1">
      <alignment vertical="center"/>
    </xf>
    <xf numFmtId="0" fontId="16" fillId="7" borderId="1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38" fontId="19" fillId="6" borderId="1" xfId="0" applyNumberFormat="1" applyFont="1" applyFill="1" applyBorder="1" applyAlignment="1">
      <alignment vertical="center"/>
    </xf>
    <xf numFmtId="0" fontId="16" fillId="8" borderId="1" xfId="0" applyFont="1" applyFill="1" applyBorder="1">
      <alignment vertical="center"/>
    </xf>
    <xf numFmtId="0" fontId="16" fillId="8" borderId="1" xfId="0" applyFont="1" applyFill="1" applyBorder="1">
      <alignment vertical="center"/>
    </xf>
    <xf numFmtId="0" fontId="16" fillId="4" borderId="1" xfId="0" applyFont="1" applyFill="1" applyBorder="1" applyAlignment="1">
      <alignment horizontal="left" vertical="center" indent="2"/>
    </xf>
    <xf numFmtId="0" fontId="16" fillId="10" borderId="1" xfId="0" applyFont="1" applyFill="1" applyBorder="1">
      <alignment vertical="center"/>
    </xf>
    <xf numFmtId="0" fontId="22" fillId="10" borderId="1" xfId="0" applyFont="1" applyFill="1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25" fillId="11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 wrapText="1" shrinkToFit="1"/>
    </xf>
    <xf numFmtId="0" fontId="0" fillId="0" borderId="1" xfId="0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17" fontId="19" fillId="9" borderId="2" xfId="0" applyNumberFormat="1" applyFont="1" applyFill="1" applyBorder="1" applyAlignment="1">
      <alignment horizontal="center" vertical="center"/>
    </xf>
    <xf numFmtId="17" fontId="19" fillId="9" borderId="3" xfId="0" applyNumberFormat="1" applyFont="1" applyFill="1" applyBorder="1" applyAlignment="1">
      <alignment horizontal="center" vertical="center"/>
    </xf>
    <xf numFmtId="17" fontId="19" fillId="9" borderId="4" xfId="0" applyNumberFormat="1" applyFont="1" applyFill="1" applyBorder="1" applyAlignment="1">
      <alignment horizontal="center" vertical="center"/>
    </xf>
    <xf numFmtId="164" fontId="16" fillId="4" borderId="2" xfId="1" applyNumberFormat="1" applyFont="1" applyFill="1" applyBorder="1" applyAlignment="1">
      <alignment horizontal="center" vertical="center"/>
    </xf>
    <xf numFmtId="164" fontId="16" fillId="4" borderId="3" xfId="1" applyNumberFormat="1" applyFont="1" applyFill="1" applyBorder="1" applyAlignment="1">
      <alignment horizontal="center" vertical="center"/>
    </xf>
    <xf numFmtId="164" fontId="16" fillId="4" borderId="4" xfId="1" applyNumberFormat="1" applyFont="1" applyFill="1" applyBorder="1" applyAlignment="1">
      <alignment horizontal="center" vertical="center"/>
    </xf>
    <xf numFmtId="38" fontId="16" fillId="4" borderId="2" xfId="0" applyNumberFormat="1" applyFont="1" applyFill="1" applyBorder="1" applyAlignment="1">
      <alignment horizontal="center" vertical="center"/>
    </xf>
    <xf numFmtId="38" fontId="16" fillId="4" borderId="3" xfId="0" applyNumberFormat="1" applyFont="1" applyFill="1" applyBorder="1" applyAlignment="1">
      <alignment horizontal="center" vertical="center"/>
    </xf>
    <xf numFmtId="38" fontId="16" fillId="4" borderId="4" xfId="0" applyNumberFormat="1" applyFont="1" applyFill="1" applyBorder="1" applyAlignment="1">
      <alignment horizontal="center" vertical="center"/>
    </xf>
    <xf numFmtId="164" fontId="16" fillId="4" borderId="2" xfId="0" applyNumberFormat="1" applyFont="1" applyFill="1" applyBorder="1" applyAlignment="1">
      <alignment horizontal="center" vertical="center"/>
    </xf>
    <xf numFmtId="164" fontId="16" fillId="4" borderId="3" xfId="0" applyNumberFormat="1" applyFont="1" applyFill="1" applyBorder="1" applyAlignment="1">
      <alignment horizontal="center" vertical="center"/>
    </xf>
    <xf numFmtId="164" fontId="16" fillId="4" borderId="4" xfId="0" applyNumberFormat="1" applyFont="1" applyFill="1" applyBorder="1" applyAlignment="1">
      <alignment horizontal="center" vertical="center"/>
    </xf>
    <xf numFmtId="17" fontId="19" fillId="9" borderId="1" xfId="0" applyNumberFormat="1" applyFont="1" applyFill="1" applyBorder="1" applyAlignment="1">
      <alignment horizontal="center" vertical="center"/>
    </xf>
  </cellXfs>
  <cellStyles count="135">
    <cellStyle name="Comma [0]" xfId="2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Percent" xfId="1" builtinId="5"/>
  </cellStyles>
  <dxfs count="7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9870644769298632E-2"/>
          <c:y val="4.7826086956521963E-2"/>
          <c:w val="0.76860962879505001"/>
          <c:h val="0.73043478260869665"/>
        </c:manualLayout>
      </c:layout>
      <c:lineChart>
        <c:grouping val="standard"/>
        <c:ser>
          <c:idx val="0"/>
          <c:order val="0"/>
          <c:tx>
            <c:v>GDO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572A7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Summary!$C$8:$BD$8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v>GLV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pPr>
              <a:solidFill>
                <a:srgbClr val="89A54E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tx>
            <c:v>Fixedbid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71588F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tx>
            <c:v>Kanamic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pPr>
              <a:solidFill>
                <a:srgbClr val="4198AF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4"/>
          <c:tx>
            <c:v>WNI</c:v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pPr>
              <a:solidFill>
                <a:srgbClr val="B9CD96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v>QA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pPr>
              <a:solidFill>
                <a:srgbClr val="DB843D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Summary!$C$13:$BD$13</c:f>
              <c:numCache>
                <c:formatCode>General</c:formatCode>
                <c:ptCount val="5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6"/>
          <c:tx>
            <c:v>Nikkei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7"/>
          <c:tx>
            <c:v>JMAS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8"/>
          <c:tx>
            <c:v>Meiden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9"/>
          <c:tx>
            <c:v>Amana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0"/>
          <c:tx>
            <c:v>Allied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1"/>
          <c:tx>
            <c:v>ONE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2"/>
          <c:tx>
            <c:v>Pado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3"/>
          <c:tx>
            <c:v>Gurunavi</c:v>
          </c:tx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4"/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AA4643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15"/>
          <c:tx>
            <c:v>BackOffice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pPr>
              <a:solidFill>
                <a:srgbClr val="93A9C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Summary!$C$14:$BD$14</c:f>
              <c:numCache>
                <c:formatCode>General</c:formatCode>
                <c:ptCount val="5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49275264"/>
        <c:axId val="49277184"/>
      </c:lineChart>
      <c:dateAx>
        <c:axId val="4927526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77184"/>
        <c:crosses val="autoZero"/>
        <c:auto val="1"/>
        <c:lblOffset val="100"/>
        <c:baseTimeUnit val="months"/>
      </c:dateAx>
      <c:valAx>
        <c:axId val="492771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75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5137243542187302"/>
          <c:y val="4.2366151301109413E-2"/>
          <c:w val="0.12420328664466411"/>
          <c:h val="0.90384750072497699"/>
        </c:manualLayout>
      </c:layout>
      <c:spPr>
        <a:noFill/>
        <a:ln w="25400">
          <a:noFill/>
        </a:ln>
      </c:spPr>
      <c:txPr>
        <a:bodyPr/>
        <a:lstStyle/>
        <a:p>
          <a:pPr>
            <a:defRPr lang="ja-JP" sz="6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162" r="0.700000000000001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464566929134176E-2"/>
          <c:y val="4.3478344781266845E-2"/>
          <c:w val="0.64881889763779865"/>
          <c:h val="0.75494216847472662"/>
        </c:manualLayout>
      </c:layout>
      <c:barChart>
        <c:barDir val="col"/>
        <c:grouping val="stacked"/>
        <c:ser>
          <c:idx val="0"/>
          <c:order val="0"/>
          <c:tx>
            <c:strRef>
              <c:f>Summary!$B$19</c:f>
              <c:strCache>
                <c:ptCount val="1"/>
                <c:pt idx="0">
                  <c:v>productive head-count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Summary!$C$19:$BC$19</c:f>
              <c:numCache>
                <c:formatCode>#,##0_);[Red]\(#,##0\)</c:formatCode>
                <c:ptCount val="5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Summary!$B$22</c:f>
              <c:strCache>
                <c:ptCount val="1"/>
                <c:pt idx="0">
                  <c:v>non-productive head-count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Summary!$C$22:$BC$22</c:f>
              <c:numCache>
                <c:formatCode>#,##0_);[Red]\(#,##0\)</c:formatCode>
                <c:ptCount val="5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</c:numCache>
            </c:numRef>
          </c:val>
        </c:ser>
        <c:overlap val="100"/>
        <c:axId val="51218688"/>
        <c:axId val="51228672"/>
      </c:barChart>
      <c:dateAx>
        <c:axId val="5121868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228672"/>
        <c:crosses val="autoZero"/>
        <c:auto val="1"/>
        <c:lblOffset val="100"/>
        <c:baseTimeUnit val="months"/>
      </c:date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);[Red]\(#,##0\)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218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093207763923202"/>
          <c:y val="0.45192421259842502"/>
          <c:w val="0.30164516669458902"/>
          <c:h val="0.1730773016353722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ja-JP"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162" r="0.700000000000001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062759528935932E-2"/>
          <c:y val="4.3137420103477722E-2"/>
          <c:w val="0.67512801912810205"/>
          <c:h val="0.82353256561184385"/>
        </c:manualLayout>
      </c:layout>
      <c:barChart>
        <c:barDir val="col"/>
        <c:grouping val="stacked"/>
        <c:ser>
          <c:idx val="0"/>
          <c:order val="0"/>
          <c:tx>
            <c:strRef>
              <c:f>Summary!$B$24</c:f>
              <c:strCache>
                <c:ptCount val="1"/>
                <c:pt idx="0">
                  <c:v>productive rate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Summary!$C$24:$BC$24</c:f>
              <c:numCache>
                <c:formatCode>0.0%</c:formatCode>
                <c:ptCount val="5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Summary!$B$27</c:f>
              <c:strCache>
                <c:ptCount val="1"/>
                <c:pt idx="0">
                  <c:v>non-productive rate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Summary!$C$3:$BC$3</c:f>
              <c:numCache>
                <c:formatCode>mmm\-yy</c:formatCode>
                <c:ptCount val="53"/>
                <c:pt idx="0">
                  <c:v>41852</c:v>
                </c:pt>
              </c:numCache>
            </c:numRef>
          </c:cat>
          <c:val>
            <c:numRef>
              <c:f>Summary!$C$27:$BC$27</c:f>
              <c:numCache>
                <c:formatCode>0.0%</c:formatCode>
                <c:ptCount val="5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</c:numCache>
            </c:numRef>
          </c:val>
        </c:ser>
        <c:overlap val="100"/>
        <c:axId val="51326976"/>
        <c:axId val="51328512"/>
      </c:barChart>
      <c:dateAx>
        <c:axId val="5132697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28512"/>
        <c:crosses val="autoZero"/>
        <c:auto val="1"/>
        <c:lblOffset val="100"/>
        <c:baseTimeUnit val="months"/>
      </c:dateAx>
      <c:valAx>
        <c:axId val="513285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26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294043688087853"/>
          <c:y val="0.45714248218972608"/>
          <c:w val="0.22549009398018721"/>
          <c:h val="0.17142857142857187"/>
        </c:manualLayout>
      </c:layout>
      <c:spPr>
        <a:noFill/>
        <a:ln w="25400">
          <a:noFill/>
        </a:ln>
      </c:spPr>
      <c:txPr>
        <a:bodyPr/>
        <a:lstStyle/>
        <a:p>
          <a:pPr>
            <a:defRPr lang="ja-JP"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162" r="0.700000000000001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33</xdr:row>
      <xdr:rowOff>101600</xdr:rowOff>
    </xdr:from>
    <xdr:to>
      <xdr:col>30</xdr:col>
      <xdr:colOff>266700</xdr:colOff>
      <xdr:row>54</xdr:row>
      <xdr:rowOff>56445</xdr:rowOff>
    </xdr:to>
    <xdr:graphicFrame macro="">
      <xdr:nvGraphicFramePr>
        <xdr:cNvPr id="802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609600</xdr:colOff>
      <xdr:row>33</xdr:row>
      <xdr:rowOff>76200</xdr:rowOff>
    </xdr:from>
    <xdr:to>
      <xdr:col>60</xdr:col>
      <xdr:colOff>292100</xdr:colOff>
      <xdr:row>48</xdr:row>
      <xdr:rowOff>50800</xdr:rowOff>
    </xdr:to>
    <xdr:graphicFrame macro="">
      <xdr:nvGraphicFramePr>
        <xdr:cNvPr id="802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469900</xdr:colOff>
      <xdr:row>49</xdr:row>
      <xdr:rowOff>76200</xdr:rowOff>
    </xdr:from>
    <xdr:to>
      <xdr:col>59</xdr:col>
      <xdr:colOff>482600</xdr:colOff>
      <xdr:row>64</xdr:row>
      <xdr:rowOff>76200</xdr:rowOff>
    </xdr:to>
    <xdr:graphicFrame macro="">
      <xdr:nvGraphicFramePr>
        <xdr:cNvPr id="802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65"/>
  <sheetViews>
    <sheetView tabSelected="1" zoomScale="90" zoomScaleNormal="90" zoomScalePageLayoutView="90" workbookViewId="0">
      <selection sqref="A1:XFD1048576"/>
    </sheetView>
  </sheetViews>
  <sheetFormatPr defaultColWidth="8.85546875" defaultRowHeight="12.75"/>
  <cols>
    <col min="1" max="1" width="2.85546875" style="24" customWidth="1"/>
    <col min="2" max="2" width="20.42578125" style="24" customWidth="1"/>
    <col min="3" max="4" width="5.140625" style="24" bestFit="1" customWidth="1"/>
    <col min="5" max="6" width="3.85546875" style="24" customWidth="1"/>
    <col min="7" max="7" width="5" style="24" customWidth="1"/>
    <col min="8" max="8" width="5.140625" style="24" bestFit="1" customWidth="1"/>
    <col min="9" max="10" width="3.85546875" style="24" customWidth="1"/>
    <col min="11" max="12" width="5.140625" style="24" bestFit="1" customWidth="1"/>
    <col min="13" max="14" width="3.85546875" style="24" customWidth="1"/>
    <col min="15" max="16" width="5.140625" style="24" bestFit="1" customWidth="1"/>
    <col min="17" max="18" width="3.85546875" style="24" customWidth="1"/>
    <col min="19" max="20" width="5.140625" style="24" bestFit="1" customWidth="1"/>
    <col min="21" max="58" width="3.85546875" style="24" customWidth="1"/>
    <col min="59" max="16384" width="8.85546875" style="24"/>
  </cols>
  <sheetData>
    <row r="1" spans="1:61" ht="21">
      <c r="A1" s="29" t="s">
        <v>176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</row>
    <row r="2" spans="1:61" ht="13.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</row>
    <row r="3" spans="1:61">
      <c r="A3" s="30"/>
      <c r="B3" s="30"/>
      <c r="C3" s="68">
        <v>41852</v>
      </c>
      <c r="D3" s="69"/>
      <c r="E3" s="69"/>
      <c r="F3" s="70"/>
      <c r="G3" s="68"/>
      <c r="H3" s="69"/>
      <c r="I3" s="69"/>
      <c r="J3" s="70"/>
      <c r="K3" s="68"/>
      <c r="L3" s="69"/>
      <c r="M3" s="69"/>
      <c r="N3" s="70"/>
      <c r="O3" s="68"/>
      <c r="P3" s="69"/>
      <c r="Q3" s="69"/>
      <c r="R3" s="70"/>
      <c r="S3" s="68"/>
      <c r="T3" s="69"/>
      <c r="U3" s="69"/>
      <c r="V3" s="70"/>
      <c r="W3" s="68"/>
      <c r="X3" s="69"/>
      <c r="Y3" s="69"/>
      <c r="Z3" s="70"/>
      <c r="AA3" s="68"/>
      <c r="AB3" s="69"/>
      <c r="AC3" s="69"/>
      <c r="AD3" s="70"/>
      <c r="AE3" s="68"/>
      <c r="AF3" s="69"/>
      <c r="AG3" s="69"/>
      <c r="AH3" s="70"/>
      <c r="AI3" s="68"/>
      <c r="AJ3" s="69"/>
      <c r="AK3" s="69"/>
      <c r="AL3" s="70"/>
      <c r="AM3" s="68"/>
      <c r="AN3" s="69"/>
      <c r="AO3" s="69"/>
      <c r="AP3" s="70"/>
      <c r="AQ3" s="68"/>
      <c r="AR3" s="69"/>
      <c r="AS3" s="69"/>
      <c r="AT3" s="70"/>
      <c r="AU3" s="68"/>
      <c r="AV3" s="69"/>
      <c r="AW3" s="69"/>
      <c r="AX3" s="70"/>
      <c r="AY3" s="68"/>
      <c r="AZ3" s="69"/>
      <c r="BA3" s="69"/>
      <c r="BB3" s="70"/>
      <c r="BC3" s="80"/>
      <c r="BD3" s="80"/>
      <c r="BE3" s="80"/>
      <c r="BF3" s="80"/>
      <c r="BG3" s="30"/>
      <c r="BH3" s="30"/>
      <c r="BI3" s="30"/>
    </row>
    <row r="4" spans="1:61">
      <c r="A4" s="30"/>
      <c r="B4" s="30"/>
      <c r="C4" s="34" t="s">
        <v>99</v>
      </c>
      <c r="D4" s="34" t="s">
        <v>113</v>
      </c>
      <c r="E4" s="34" t="s">
        <v>198</v>
      </c>
      <c r="F4" s="34" t="s">
        <v>199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0"/>
      <c r="BH4" s="30"/>
      <c r="BI4" s="30"/>
    </row>
    <row r="5" spans="1:61">
      <c r="A5" s="31"/>
      <c r="B5" s="47" t="s">
        <v>169</v>
      </c>
      <c r="C5" s="48" t="e">
        <f>SUM(C7,#REF!,#REF!,#REF!,#REF!)</f>
        <v>#REF!</v>
      </c>
      <c r="D5" s="48" t="e">
        <f>SUM(D7,#REF!,#REF!,#REF!,#REF!)</f>
        <v>#REF!</v>
      </c>
      <c r="E5" s="48" t="e">
        <f>SUM(E7,#REF!,#REF!,#REF!,#REF!)</f>
        <v>#REF!</v>
      </c>
      <c r="F5" s="48" t="e">
        <f>SUM(F7,#REF!,#REF!,#REF!,#REF!)</f>
        <v>#REF!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30"/>
      <c r="BH5" s="30"/>
      <c r="BI5" s="30"/>
    </row>
    <row r="6" spans="1:61">
      <c r="A6" s="31"/>
      <c r="B6" s="64" t="s">
        <v>235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30"/>
      <c r="BH6" s="30"/>
      <c r="BI6" s="30"/>
    </row>
    <row r="7" spans="1:61">
      <c r="A7" s="31" t="s">
        <v>236</v>
      </c>
      <c r="B7" s="59" t="s">
        <v>233</v>
      </c>
      <c r="C7" s="58">
        <f>SUM(C8:C8)</f>
        <v>0</v>
      </c>
      <c r="D7" s="58">
        <f>SUM(D8:D8)</f>
        <v>0</v>
      </c>
      <c r="E7" s="58">
        <f>SUM(E8:E8)</f>
        <v>0</v>
      </c>
      <c r="F7" s="58">
        <f>SUM(F8:F8)</f>
        <v>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30"/>
      <c r="BH7" s="30"/>
      <c r="BI7" s="30"/>
    </row>
    <row r="8" spans="1:61">
      <c r="A8" s="31"/>
      <c r="B8" s="57" t="s">
        <v>234</v>
      </c>
      <c r="C8" s="32">
        <f>SUMIF(Productive!F$5:F$117,$B7,Productive!H$5:H$117)</f>
        <v>0</v>
      </c>
      <c r="D8" s="32">
        <f>COUNTIFS(Productive!F$5:F$117,$B7,Productive!H$5:H$117,0)</f>
        <v>0</v>
      </c>
      <c r="E8" s="32">
        <f>COUNTIFS(Productive!F$5:F$117,$B7,Productive!H$5:H$117,"M")</f>
        <v>0</v>
      </c>
      <c r="F8" s="32">
        <f>COUNTIFS(Productive!F$5:F$117,$B7,Productive!H$5:H$117,"R")</f>
        <v>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0"/>
      <c r="BH8" s="30"/>
      <c r="BI8" s="30"/>
    </row>
    <row r="9" spans="1:61">
      <c r="A9" s="31"/>
      <c r="B9" s="57" t="s">
        <v>231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0"/>
      <c r="BH9" s="30"/>
      <c r="BI9" s="30"/>
    </row>
    <row r="10" spans="1:61">
      <c r="A10" s="31"/>
      <c r="B10" s="57" t="s">
        <v>232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0"/>
      <c r="BH10" s="30"/>
      <c r="BI10" s="30"/>
    </row>
    <row r="11" spans="1:61">
      <c r="A11" s="31"/>
      <c r="B11" s="57" t="s">
        <v>232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0"/>
      <c r="BH11" s="30"/>
      <c r="BI11" s="30"/>
    </row>
    <row r="12" spans="1:61">
      <c r="A12" s="31"/>
      <c r="B12" s="42" t="s">
        <v>170</v>
      </c>
      <c r="C12" s="46" t="e">
        <f>SUM(C5+#REF!)</f>
        <v>#REF!</v>
      </c>
      <c r="D12" s="46" t="e">
        <f>SUM(D5+#REF!)</f>
        <v>#REF!</v>
      </c>
      <c r="E12" s="46" t="e">
        <f>SUM(E5+#REF!)</f>
        <v>#REF!</v>
      </c>
      <c r="F12" s="46" t="e">
        <f>SUM(F5+#REF!)</f>
        <v>#REF!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30"/>
      <c r="BH12" s="30"/>
      <c r="BI12" s="30"/>
    </row>
    <row r="13" spans="1:61">
      <c r="A13" s="31" t="s">
        <v>79</v>
      </c>
      <c r="B13" s="52" t="s">
        <v>27</v>
      </c>
      <c r="C13" s="49">
        <f>SUMIF(Productive!F$5:F$117,$B13,Productive!H$5:H$117)</f>
        <v>8</v>
      </c>
      <c r="D13" s="49">
        <f>COUNTIFS(Productive!F$5:F$117,$B13,Productive!H$5:H$117,0)</f>
        <v>0</v>
      </c>
      <c r="E13" s="49">
        <f>COUNTIFS(Productive!F$5:F$117,$B13,Productive!H$5:H$117,"M")</f>
        <v>0</v>
      </c>
      <c r="F13" s="49">
        <f>COUNTIFS(Productive!F$5:F$117,$B13,Productive!H$5:H$117,"R")</f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30"/>
      <c r="BH13" s="30"/>
      <c r="BI13" s="30"/>
    </row>
    <row r="14" spans="1:61">
      <c r="A14" s="31" t="s">
        <v>80</v>
      </c>
      <c r="B14" s="49" t="s">
        <v>91</v>
      </c>
      <c r="C14" s="49">
        <f>SUMIF(Productive!F$5:F$117,$B14,Productive!H$5:H$117)</f>
        <v>6</v>
      </c>
      <c r="D14" s="49">
        <f>COUNTIFS(Productive!F$5:F$117,$B14,Productive!H$5:H$117,0)</f>
        <v>0</v>
      </c>
      <c r="E14" s="49">
        <f>COUNTIFS(Productive!F$5:F$117,$B14,Productive!H$5:H$117,"M")</f>
        <v>0</v>
      </c>
      <c r="F14" s="49">
        <f>COUNTIFS(Productive!F$5:F$117,$B14,Productive!H$5:H$117,"R")</f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30"/>
      <c r="BH14" s="30"/>
      <c r="BI14" s="30"/>
    </row>
    <row r="15" spans="1:61">
      <c r="A15" s="31"/>
      <c r="B15" s="42" t="s">
        <v>171</v>
      </c>
      <c r="C15" s="46">
        <f>SUM(C13+C14)</f>
        <v>14</v>
      </c>
      <c r="D15" s="46">
        <f t="shared" ref="D15" si="0">SUM(D13+D14)</f>
        <v>0</v>
      </c>
      <c r="E15" s="46">
        <f>SUM(E13+E14)</f>
        <v>0</v>
      </c>
      <c r="F15" s="46">
        <f>SUM(F13+F14)</f>
        <v>0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30"/>
      <c r="BH15" s="30"/>
      <c r="BI15" s="30"/>
    </row>
    <row r="16" spans="1:61">
      <c r="A16" s="30"/>
      <c r="B16" s="43" t="s">
        <v>122</v>
      </c>
      <c r="C16" s="50" t="e">
        <f>C12+C15</f>
        <v>#REF!</v>
      </c>
      <c r="D16" s="50" t="e">
        <f>D12+D15</f>
        <v>#REF!</v>
      </c>
      <c r="E16" s="50" t="e">
        <f>E12+E15</f>
        <v>#REF!</v>
      </c>
      <c r="F16" s="50" t="e">
        <f>F12+F15</f>
        <v>#REF!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4"/>
      <c r="BG16" s="30"/>
      <c r="BH16" s="30"/>
      <c r="BI16" s="30"/>
    </row>
    <row r="17" spans="1:61">
      <c r="A17" s="30"/>
      <c r="B17" s="30"/>
      <c r="C17" s="30"/>
      <c r="D17" s="51" t="e">
        <f>C16+D16+E16</f>
        <v>#REF!</v>
      </c>
      <c r="E17" s="51"/>
      <c r="F17" s="51"/>
      <c r="G17" s="30"/>
      <c r="H17" s="51">
        <f>G16+H16+I16</f>
        <v>0</v>
      </c>
      <c r="I17" s="51"/>
      <c r="J17" s="51"/>
      <c r="K17" s="30"/>
      <c r="L17" s="51">
        <f>K16+L16+M16</f>
        <v>0</v>
      </c>
      <c r="M17" s="51"/>
      <c r="N17" s="51"/>
      <c r="O17" s="30"/>
      <c r="P17" s="51">
        <f>O16+P16+Q16</f>
        <v>0</v>
      </c>
      <c r="Q17" s="51"/>
      <c r="R17" s="51"/>
      <c r="S17" s="30"/>
      <c r="T17" s="51">
        <f>S16+T16+U16</f>
        <v>0</v>
      </c>
      <c r="U17" s="51"/>
      <c r="V17" s="51"/>
      <c r="W17" s="30"/>
      <c r="X17" s="51">
        <f>W16+X16+Y16</f>
        <v>0</v>
      </c>
      <c r="Y17" s="51"/>
      <c r="Z17" s="51"/>
      <c r="AA17" s="30"/>
      <c r="AB17" s="51">
        <f>AA16+AB16</f>
        <v>0</v>
      </c>
      <c r="AC17" s="51"/>
      <c r="AD17" s="51"/>
      <c r="AE17" s="30"/>
      <c r="AF17" s="51">
        <f>AE16+AF16</f>
        <v>0</v>
      </c>
      <c r="AG17" s="51"/>
      <c r="AH17" s="51"/>
      <c r="AI17" s="30"/>
      <c r="AJ17" s="51">
        <f>AI16+AJ16</f>
        <v>0</v>
      </c>
      <c r="AK17" s="51"/>
      <c r="AL17" s="51"/>
      <c r="AM17" s="30"/>
      <c r="AN17" s="51">
        <f>AM16+AN16</f>
        <v>0</v>
      </c>
      <c r="AO17" s="51"/>
      <c r="AP17" s="51"/>
      <c r="AQ17" s="30"/>
      <c r="AR17" s="51">
        <f>AQ16+AR16</f>
        <v>0</v>
      </c>
      <c r="AS17" s="51"/>
      <c r="AT17" s="51"/>
      <c r="AU17" s="30"/>
      <c r="AV17" s="51">
        <f>AU16+AV16</f>
        <v>0</v>
      </c>
      <c r="AW17" s="51"/>
      <c r="AX17" s="51"/>
      <c r="AY17" s="30"/>
      <c r="AZ17" s="51">
        <f>AY16+AZ16</f>
        <v>0</v>
      </c>
      <c r="BA17" s="51"/>
      <c r="BB17" s="51"/>
      <c r="BC17" s="30"/>
      <c r="BD17" s="51">
        <f>BC16+BD16</f>
        <v>0</v>
      </c>
      <c r="BE17" s="51"/>
      <c r="BF17" s="51"/>
      <c r="BG17" s="30"/>
      <c r="BH17" s="30"/>
      <c r="BI17" s="30"/>
    </row>
    <row r="18" spans="1:6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</row>
    <row r="19" spans="1:61">
      <c r="A19" s="30"/>
      <c r="B19" s="32" t="s">
        <v>114</v>
      </c>
      <c r="C19" s="74" t="e">
        <f>C12</f>
        <v>#REF!</v>
      </c>
      <c r="D19" s="75"/>
      <c r="E19" s="75"/>
      <c r="F19" s="76"/>
      <c r="G19" s="74">
        <f>G12</f>
        <v>0</v>
      </c>
      <c r="H19" s="75"/>
      <c r="I19" s="75"/>
      <c r="J19" s="76"/>
      <c r="K19" s="74">
        <f>K12</f>
        <v>0</v>
      </c>
      <c r="L19" s="75"/>
      <c r="M19" s="75"/>
      <c r="N19" s="76"/>
      <c r="O19" s="74">
        <f>O12</f>
        <v>0</v>
      </c>
      <c r="P19" s="75"/>
      <c r="Q19" s="75"/>
      <c r="R19" s="76"/>
      <c r="S19" s="74">
        <f>S12</f>
        <v>0</v>
      </c>
      <c r="T19" s="75"/>
      <c r="U19" s="75"/>
      <c r="V19" s="76"/>
      <c r="W19" s="74">
        <f>W12</f>
        <v>0</v>
      </c>
      <c r="X19" s="75"/>
      <c r="Y19" s="75"/>
      <c r="Z19" s="76"/>
      <c r="AA19" s="74">
        <f>AA12</f>
        <v>0</v>
      </c>
      <c r="AB19" s="75"/>
      <c r="AC19" s="75"/>
      <c r="AD19" s="76"/>
      <c r="AE19" s="74">
        <f>AE12</f>
        <v>0</v>
      </c>
      <c r="AF19" s="75"/>
      <c r="AG19" s="75"/>
      <c r="AH19" s="76"/>
      <c r="AI19" s="74">
        <f>AI12</f>
        <v>0</v>
      </c>
      <c r="AJ19" s="75"/>
      <c r="AK19" s="75"/>
      <c r="AL19" s="76"/>
      <c r="AM19" s="74">
        <f>AM12</f>
        <v>0</v>
      </c>
      <c r="AN19" s="75"/>
      <c r="AO19" s="75"/>
      <c r="AP19" s="76"/>
      <c r="AQ19" s="74">
        <f>AQ12</f>
        <v>0</v>
      </c>
      <c r="AR19" s="75"/>
      <c r="AS19" s="75"/>
      <c r="AT19" s="76"/>
      <c r="AU19" s="74">
        <f>AU12</f>
        <v>0</v>
      </c>
      <c r="AV19" s="75"/>
      <c r="AW19" s="75"/>
      <c r="AX19" s="76"/>
      <c r="AY19" s="74">
        <f>AY12</f>
        <v>0</v>
      </c>
      <c r="AZ19" s="75"/>
      <c r="BA19" s="75"/>
      <c r="BB19" s="76"/>
      <c r="BC19" s="74">
        <f>BC12</f>
        <v>0</v>
      </c>
      <c r="BD19" s="75"/>
      <c r="BE19" s="75"/>
      <c r="BF19" s="76"/>
      <c r="BG19" s="30"/>
      <c r="BH19" s="30"/>
      <c r="BI19" s="30"/>
    </row>
    <row r="20" spans="1:61">
      <c r="A20" s="30"/>
      <c r="B20" s="32" t="s">
        <v>202</v>
      </c>
      <c r="C20" s="74" t="e">
        <f>E12</f>
        <v>#REF!</v>
      </c>
      <c r="D20" s="75"/>
      <c r="E20" s="75"/>
      <c r="F20" s="76"/>
      <c r="G20" s="74">
        <f>I12</f>
        <v>0</v>
      </c>
      <c r="H20" s="75"/>
      <c r="I20" s="75"/>
      <c r="J20" s="76"/>
      <c r="K20" s="74">
        <f>M12</f>
        <v>0</v>
      </c>
      <c r="L20" s="75"/>
      <c r="M20" s="75"/>
      <c r="N20" s="76"/>
      <c r="O20" s="74">
        <f>Q12</f>
        <v>0</v>
      </c>
      <c r="P20" s="75"/>
      <c r="Q20" s="75"/>
      <c r="R20" s="76"/>
      <c r="S20" s="74">
        <f>U12</f>
        <v>0</v>
      </c>
      <c r="T20" s="75"/>
      <c r="U20" s="75"/>
      <c r="V20" s="76"/>
      <c r="W20" s="74">
        <f>Y12</f>
        <v>0</v>
      </c>
      <c r="X20" s="75"/>
      <c r="Y20" s="75"/>
      <c r="Z20" s="76"/>
      <c r="AA20" s="74" t="e">
        <f>#REF!</f>
        <v>#REF!</v>
      </c>
      <c r="AB20" s="75"/>
      <c r="AC20" s="75"/>
      <c r="AD20" s="76"/>
      <c r="AE20" s="74" t="e">
        <f>#REF!</f>
        <v>#REF!</v>
      </c>
      <c r="AF20" s="75"/>
      <c r="AG20" s="75"/>
      <c r="AH20" s="76"/>
      <c r="AI20" s="74" t="e">
        <f>#REF!</f>
        <v>#REF!</v>
      </c>
      <c r="AJ20" s="75"/>
      <c r="AK20" s="75"/>
      <c r="AL20" s="76"/>
      <c r="AM20" s="74" t="e">
        <f>#REF!</f>
        <v>#REF!</v>
      </c>
      <c r="AN20" s="75"/>
      <c r="AO20" s="75"/>
      <c r="AP20" s="76"/>
      <c r="AQ20" s="74" t="e">
        <f>#REF!</f>
        <v>#REF!</v>
      </c>
      <c r="AR20" s="75"/>
      <c r="AS20" s="75"/>
      <c r="AT20" s="76"/>
      <c r="AU20" s="74" t="e">
        <f>#REF!</f>
        <v>#REF!</v>
      </c>
      <c r="AV20" s="75"/>
      <c r="AW20" s="75"/>
      <c r="AX20" s="76"/>
      <c r="AY20" s="74" t="e">
        <f>#REF!</f>
        <v>#REF!</v>
      </c>
      <c r="AZ20" s="75"/>
      <c r="BA20" s="75"/>
      <c r="BB20" s="76"/>
      <c r="BC20" s="74" t="e">
        <f>#REF!</f>
        <v>#REF!</v>
      </c>
      <c r="BD20" s="75"/>
      <c r="BE20" s="75"/>
      <c r="BF20" s="76"/>
      <c r="BG20" s="30"/>
      <c r="BH20" s="30"/>
      <c r="BI20" s="30"/>
    </row>
    <row r="21" spans="1:61">
      <c r="A21" s="30"/>
      <c r="B21" s="32" t="s">
        <v>197</v>
      </c>
      <c r="C21" s="74" t="e">
        <f>F12</f>
        <v>#REF!</v>
      </c>
      <c r="D21" s="75"/>
      <c r="E21" s="75"/>
      <c r="F21" s="76"/>
      <c r="G21" s="74">
        <f>J12</f>
        <v>0</v>
      </c>
      <c r="H21" s="75"/>
      <c r="I21" s="75"/>
      <c r="J21" s="76"/>
      <c r="K21" s="74">
        <f>N12</f>
        <v>0</v>
      </c>
      <c r="L21" s="75"/>
      <c r="M21" s="75"/>
      <c r="N21" s="76"/>
      <c r="O21" s="74">
        <f>R12</f>
        <v>0</v>
      </c>
      <c r="P21" s="75"/>
      <c r="Q21" s="75"/>
      <c r="R21" s="76"/>
      <c r="S21" s="74">
        <f>V12</f>
        <v>0</v>
      </c>
      <c r="T21" s="75"/>
      <c r="U21" s="75"/>
      <c r="V21" s="76"/>
      <c r="W21" s="74">
        <f>Z12</f>
        <v>0</v>
      </c>
      <c r="X21" s="75"/>
      <c r="Y21" s="75"/>
      <c r="Z21" s="76"/>
      <c r="AA21" s="74" t="e">
        <f>#REF!</f>
        <v>#REF!</v>
      </c>
      <c r="AB21" s="75"/>
      <c r="AC21" s="75"/>
      <c r="AD21" s="76"/>
      <c r="AE21" s="74" t="e">
        <f>#REF!</f>
        <v>#REF!</v>
      </c>
      <c r="AF21" s="75"/>
      <c r="AG21" s="75"/>
      <c r="AH21" s="76"/>
      <c r="AI21" s="74" t="e">
        <f>#REF!</f>
        <v>#REF!</v>
      </c>
      <c r="AJ21" s="75"/>
      <c r="AK21" s="75"/>
      <c r="AL21" s="76"/>
      <c r="AM21" s="74" t="e">
        <f>#REF!</f>
        <v>#REF!</v>
      </c>
      <c r="AN21" s="75"/>
      <c r="AO21" s="75"/>
      <c r="AP21" s="76"/>
      <c r="AQ21" s="74" t="e">
        <f>#REF!</f>
        <v>#REF!</v>
      </c>
      <c r="AR21" s="75"/>
      <c r="AS21" s="75"/>
      <c r="AT21" s="76"/>
      <c r="AU21" s="74" t="e">
        <f>#REF!</f>
        <v>#REF!</v>
      </c>
      <c r="AV21" s="75"/>
      <c r="AW21" s="75"/>
      <c r="AX21" s="76"/>
      <c r="AY21" s="74" t="e">
        <f>#REF!</f>
        <v>#REF!</v>
      </c>
      <c r="AZ21" s="75"/>
      <c r="BA21" s="75"/>
      <c r="BB21" s="76"/>
      <c r="BC21" s="74" t="e">
        <f>#REF!</f>
        <v>#REF!</v>
      </c>
      <c r="BD21" s="75"/>
      <c r="BE21" s="75"/>
      <c r="BF21" s="76"/>
      <c r="BG21" s="30"/>
      <c r="BH21" s="30"/>
      <c r="BI21" s="30"/>
    </row>
    <row r="22" spans="1:61">
      <c r="A22" s="30"/>
      <c r="B22" s="32" t="s">
        <v>115</v>
      </c>
      <c r="C22" s="74" t="e">
        <f>D12</f>
        <v>#REF!</v>
      </c>
      <c r="D22" s="75"/>
      <c r="E22" s="75"/>
      <c r="F22" s="76"/>
      <c r="G22" s="74">
        <f>H12</f>
        <v>0</v>
      </c>
      <c r="H22" s="75"/>
      <c r="I22" s="75"/>
      <c r="J22" s="76"/>
      <c r="K22" s="74">
        <f>L12</f>
        <v>0</v>
      </c>
      <c r="L22" s="75"/>
      <c r="M22" s="75"/>
      <c r="N22" s="76"/>
      <c r="O22" s="74">
        <f>P12</f>
        <v>0</v>
      </c>
      <c r="P22" s="75"/>
      <c r="Q22" s="75"/>
      <c r="R22" s="76"/>
      <c r="S22" s="74">
        <f>T12</f>
        <v>0</v>
      </c>
      <c r="T22" s="75"/>
      <c r="U22" s="75"/>
      <c r="V22" s="76"/>
      <c r="W22" s="74">
        <f>X12</f>
        <v>0</v>
      </c>
      <c r="X22" s="75"/>
      <c r="Y22" s="75"/>
      <c r="Z22" s="76"/>
      <c r="AA22" s="74">
        <f>AB12</f>
        <v>0</v>
      </c>
      <c r="AB22" s="75"/>
      <c r="AC22" s="75"/>
      <c r="AD22" s="76"/>
      <c r="AE22" s="74">
        <f>AF12</f>
        <v>0</v>
      </c>
      <c r="AF22" s="75"/>
      <c r="AG22" s="75"/>
      <c r="AH22" s="76"/>
      <c r="AI22" s="74">
        <f>AJ12</f>
        <v>0</v>
      </c>
      <c r="AJ22" s="75"/>
      <c r="AK22" s="75"/>
      <c r="AL22" s="76"/>
      <c r="AM22" s="74">
        <f>AN12</f>
        <v>0</v>
      </c>
      <c r="AN22" s="75"/>
      <c r="AO22" s="75"/>
      <c r="AP22" s="76"/>
      <c r="AQ22" s="74">
        <f>AR12</f>
        <v>0</v>
      </c>
      <c r="AR22" s="75"/>
      <c r="AS22" s="75"/>
      <c r="AT22" s="76"/>
      <c r="AU22" s="74">
        <f>AV12</f>
        <v>0</v>
      </c>
      <c r="AV22" s="75"/>
      <c r="AW22" s="75"/>
      <c r="AX22" s="76"/>
      <c r="AY22" s="74">
        <f>AZ12</f>
        <v>0</v>
      </c>
      <c r="AZ22" s="75"/>
      <c r="BA22" s="75"/>
      <c r="BB22" s="76"/>
      <c r="BC22" s="74">
        <f>BD12</f>
        <v>0</v>
      </c>
      <c r="BD22" s="75"/>
      <c r="BE22" s="75"/>
      <c r="BF22" s="76"/>
      <c r="BG22" s="30" t="s">
        <v>95</v>
      </c>
      <c r="BH22" s="30"/>
      <c r="BI22" s="30"/>
    </row>
    <row r="23" spans="1:6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</row>
    <row r="24" spans="1:61">
      <c r="A24" s="30"/>
      <c r="B24" s="32" t="s">
        <v>116</v>
      </c>
      <c r="C24" s="71" t="e">
        <f>C19/(C19+C20+C21+C22)</f>
        <v>#REF!</v>
      </c>
      <c r="D24" s="72"/>
      <c r="E24" s="72"/>
      <c r="F24" s="73"/>
      <c r="G24" s="71" t="e">
        <f>G19/(G19+G20+G21+G22)</f>
        <v>#DIV/0!</v>
      </c>
      <c r="H24" s="72"/>
      <c r="I24" s="72"/>
      <c r="J24" s="73"/>
      <c r="K24" s="71" t="e">
        <f>K19/(K19+K20+K21+K22)</f>
        <v>#DIV/0!</v>
      </c>
      <c r="L24" s="72"/>
      <c r="M24" s="72"/>
      <c r="N24" s="73"/>
      <c r="O24" s="71" t="e">
        <f>O19/(O19+O20+O21+O22)</f>
        <v>#DIV/0!</v>
      </c>
      <c r="P24" s="72"/>
      <c r="Q24" s="72"/>
      <c r="R24" s="73"/>
      <c r="S24" s="71" t="e">
        <f>S19/(S19+S20+S21+S22)</f>
        <v>#DIV/0!</v>
      </c>
      <c r="T24" s="72"/>
      <c r="U24" s="72"/>
      <c r="V24" s="73"/>
      <c r="W24" s="71" t="e">
        <f>W19/(W19+W20+W21+W22)</f>
        <v>#DIV/0!</v>
      </c>
      <c r="X24" s="72"/>
      <c r="Y24" s="72"/>
      <c r="Z24" s="73"/>
      <c r="AA24" s="71" t="e">
        <f>AA19/(AA19+AA22)</f>
        <v>#DIV/0!</v>
      </c>
      <c r="AB24" s="72"/>
      <c r="AC24" s="72"/>
      <c r="AD24" s="73"/>
      <c r="AE24" s="71" t="e">
        <f>AE19/(AE19+AE22)</f>
        <v>#DIV/0!</v>
      </c>
      <c r="AF24" s="72"/>
      <c r="AG24" s="72"/>
      <c r="AH24" s="73"/>
      <c r="AI24" s="71" t="e">
        <f>AI19/(AI19+AI22)</f>
        <v>#DIV/0!</v>
      </c>
      <c r="AJ24" s="72"/>
      <c r="AK24" s="72"/>
      <c r="AL24" s="73"/>
      <c r="AM24" s="71" t="e">
        <f>AM19/(AM19+AM22)</f>
        <v>#DIV/0!</v>
      </c>
      <c r="AN24" s="72"/>
      <c r="AO24" s="72"/>
      <c r="AP24" s="73"/>
      <c r="AQ24" s="71" t="e">
        <f>AQ19/(AQ19+AQ22)</f>
        <v>#DIV/0!</v>
      </c>
      <c r="AR24" s="72"/>
      <c r="AS24" s="72"/>
      <c r="AT24" s="73"/>
      <c r="AU24" s="71" t="e">
        <f>AU19/(AU19+AU22)</f>
        <v>#DIV/0!</v>
      </c>
      <c r="AV24" s="72"/>
      <c r="AW24" s="72"/>
      <c r="AX24" s="73"/>
      <c r="AY24" s="71" t="e">
        <f>AY19/(AY19+AY22)</f>
        <v>#DIV/0!</v>
      </c>
      <c r="AZ24" s="72"/>
      <c r="BA24" s="72"/>
      <c r="BB24" s="73"/>
      <c r="BC24" s="71" t="e">
        <f>BC19/(BC19+BC22)</f>
        <v>#DIV/0!</v>
      </c>
      <c r="BD24" s="72"/>
      <c r="BE24" s="72"/>
      <c r="BF24" s="73"/>
      <c r="BG24" s="30"/>
      <c r="BH24" s="30"/>
      <c r="BI24" s="30"/>
    </row>
    <row r="25" spans="1:61" ht="17.100000000000001" customHeight="1">
      <c r="A25" s="30"/>
      <c r="B25" s="32" t="s">
        <v>203</v>
      </c>
      <c r="C25" s="71" t="e">
        <f>C20/(C19+C20+C21+C22)</f>
        <v>#REF!</v>
      </c>
      <c r="D25" s="72"/>
      <c r="E25" s="72"/>
      <c r="F25" s="73"/>
      <c r="G25" s="71" t="e">
        <f>G20/(G19+G20+G21+G22)</f>
        <v>#DIV/0!</v>
      </c>
      <c r="H25" s="72"/>
      <c r="I25" s="72"/>
      <c r="J25" s="73"/>
      <c r="K25" s="71" t="e">
        <f>K20/(K19+K20+K21+K22)</f>
        <v>#DIV/0!</v>
      </c>
      <c r="L25" s="72"/>
      <c r="M25" s="72"/>
      <c r="N25" s="73"/>
      <c r="O25" s="71" t="e">
        <f>O20/(O19+O20+O21+O22)</f>
        <v>#DIV/0!</v>
      </c>
      <c r="P25" s="72"/>
      <c r="Q25" s="72"/>
      <c r="R25" s="73"/>
      <c r="S25" s="71" t="e">
        <f>S20/(S19+S20+S21+S22)</f>
        <v>#DIV/0!</v>
      </c>
      <c r="T25" s="72"/>
      <c r="U25" s="72"/>
      <c r="V25" s="73"/>
      <c r="W25" s="71" t="e">
        <f>W20/(W19+W20+W21+W22)</f>
        <v>#DIV/0!</v>
      </c>
      <c r="X25" s="72"/>
      <c r="Y25" s="72"/>
      <c r="Z25" s="73"/>
      <c r="AA25" s="77">
        <f>'new hired'!S11</f>
        <v>0</v>
      </c>
      <c r="AB25" s="78"/>
      <c r="AC25" s="78"/>
      <c r="AD25" s="79"/>
      <c r="AE25" s="77">
        <f>'new hired'!W11</f>
        <v>0</v>
      </c>
      <c r="AF25" s="78"/>
      <c r="AG25" s="78"/>
      <c r="AH25" s="79"/>
      <c r="AI25" s="77">
        <f>'new hired'!AA11</f>
        <v>0</v>
      </c>
      <c r="AJ25" s="78"/>
      <c r="AK25" s="78"/>
      <c r="AL25" s="79"/>
      <c r="AM25" s="77">
        <f>'new hired'!AE11</f>
        <v>0</v>
      </c>
      <c r="AN25" s="78"/>
      <c r="AO25" s="78"/>
      <c r="AP25" s="79"/>
      <c r="AQ25" s="77">
        <f>'new hired'!AI11</f>
        <v>0</v>
      </c>
      <c r="AR25" s="78"/>
      <c r="AS25" s="78"/>
      <c r="AT25" s="79"/>
      <c r="AU25" s="77">
        <f>'new hired'!AM11</f>
        <v>0</v>
      </c>
      <c r="AV25" s="78"/>
      <c r="AW25" s="78"/>
      <c r="AX25" s="79"/>
      <c r="AY25" s="77">
        <f>'new hired'!AQ11</f>
        <v>0</v>
      </c>
      <c r="AZ25" s="78"/>
      <c r="BA25" s="78"/>
      <c r="BB25" s="79"/>
      <c r="BC25" s="77">
        <f>'new hired'!AU11</f>
        <v>0</v>
      </c>
      <c r="BD25" s="78"/>
      <c r="BE25" s="78"/>
      <c r="BF25" s="79"/>
      <c r="BG25" s="30"/>
      <c r="BH25" s="30"/>
      <c r="BI25" s="30"/>
    </row>
    <row r="26" spans="1:61">
      <c r="A26" s="30"/>
      <c r="B26" s="32" t="s">
        <v>197</v>
      </c>
      <c r="C26" s="71" t="e">
        <f>C21/(C19+C20+C21+C22)</f>
        <v>#REF!</v>
      </c>
      <c r="D26" s="72"/>
      <c r="E26" s="72"/>
      <c r="F26" s="73"/>
      <c r="G26" s="71" t="e">
        <f>G21/(G19+G20+G21+G22)</f>
        <v>#DIV/0!</v>
      </c>
      <c r="H26" s="72"/>
      <c r="I26" s="72"/>
      <c r="J26" s="73"/>
      <c r="K26" s="71" t="e">
        <f>K21/(K19+K20+K21+K22)</f>
        <v>#DIV/0!</v>
      </c>
      <c r="L26" s="72"/>
      <c r="M26" s="72"/>
      <c r="N26" s="73"/>
      <c r="O26" s="71" t="e">
        <f>O21/(O19+O20+O21+O22)</f>
        <v>#DIV/0!</v>
      </c>
      <c r="P26" s="72"/>
      <c r="Q26" s="72"/>
      <c r="R26" s="73"/>
      <c r="S26" s="71" t="e">
        <f>S21/(S19+S20+S21+S22)</f>
        <v>#DIV/0!</v>
      </c>
      <c r="T26" s="72"/>
      <c r="U26" s="72"/>
      <c r="V26" s="73"/>
      <c r="W26" s="71" t="e">
        <f>W21/(W19+W20+W21+W22)</f>
        <v>#DIV/0!</v>
      </c>
      <c r="X26" s="72"/>
      <c r="Y26" s="72"/>
      <c r="Z26" s="73"/>
      <c r="AA26" s="77">
        <f>shadow!S4</f>
        <v>0</v>
      </c>
      <c r="AB26" s="78"/>
      <c r="AC26" s="78"/>
      <c r="AD26" s="79"/>
      <c r="AE26" s="77">
        <f>shadow!W4</f>
        <v>0</v>
      </c>
      <c r="AF26" s="78"/>
      <c r="AG26" s="78"/>
      <c r="AH26" s="79"/>
      <c r="AI26" s="77">
        <f>shadow!AA4</f>
        <v>0</v>
      </c>
      <c r="AJ26" s="78"/>
      <c r="AK26" s="78"/>
      <c r="AL26" s="79"/>
      <c r="AM26" s="77">
        <f>shadow!AE4</f>
        <v>0</v>
      </c>
      <c r="AN26" s="78"/>
      <c r="AO26" s="78"/>
      <c r="AP26" s="79"/>
      <c r="AQ26" s="77">
        <f>shadow!AI4</f>
        <v>0</v>
      </c>
      <c r="AR26" s="78"/>
      <c r="AS26" s="78"/>
      <c r="AT26" s="79"/>
      <c r="AU26" s="77">
        <f>shadow!AM4</f>
        <v>0</v>
      </c>
      <c r="AV26" s="78"/>
      <c r="AW26" s="78"/>
      <c r="AX26" s="79"/>
      <c r="AY26" s="77">
        <f>shadow!AQ4</f>
        <v>0</v>
      </c>
      <c r="AZ26" s="78"/>
      <c r="BA26" s="78"/>
      <c r="BB26" s="79"/>
      <c r="BC26" s="77">
        <f>shadow!AU4</f>
        <v>0</v>
      </c>
      <c r="BD26" s="78"/>
      <c r="BE26" s="78"/>
      <c r="BF26" s="79"/>
      <c r="BG26" s="30"/>
      <c r="BH26" s="30"/>
      <c r="BI26" s="30"/>
    </row>
    <row r="27" spans="1:61">
      <c r="A27" s="30"/>
      <c r="B27" s="32" t="s">
        <v>117</v>
      </c>
      <c r="C27" s="71" t="e">
        <f>C22/(C19+C20+C21+C22)</f>
        <v>#REF!</v>
      </c>
      <c r="D27" s="72"/>
      <c r="E27" s="72"/>
      <c r="F27" s="73"/>
      <c r="G27" s="71" t="e">
        <f>G22/(G19+G20+G21+G22)</f>
        <v>#DIV/0!</v>
      </c>
      <c r="H27" s="72"/>
      <c r="I27" s="72"/>
      <c r="J27" s="73"/>
      <c r="K27" s="71" t="e">
        <f>K22/(K19+K20+K21+K22)</f>
        <v>#DIV/0!</v>
      </c>
      <c r="L27" s="72"/>
      <c r="M27" s="72"/>
      <c r="N27" s="73"/>
      <c r="O27" s="71" t="e">
        <f>O22/(O19+O20+O21+O22)</f>
        <v>#DIV/0!</v>
      </c>
      <c r="P27" s="72"/>
      <c r="Q27" s="72"/>
      <c r="R27" s="73"/>
      <c r="S27" s="71" t="e">
        <f>S22/(S19+S20+S21+S22)</f>
        <v>#DIV/0!</v>
      </c>
      <c r="T27" s="72"/>
      <c r="U27" s="72"/>
      <c r="V27" s="73"/>
      <c r="W27" s="71" t="e">
        <f>W22/(W19+W20+W21+W22)</f>
        <v>#DIV/0!</v>
      </c>
      <c r="X27" s="72"/>
      <c r="Y27" s="72"/>
      <c r="Z27" s="73"/>
      <c r="AA27" s="71" t="e">
        <f>AA22/(AA19+AA22)</f>
        <v>#DIV/0!</v>
      </c>
      <c r="AB27" s="72"/>
      <c r="AC27" s="72"/>
      <c r="AD27" s="73"/>
      <c r="AE27" s="71" t="e">
        <f>AE22/(AE19+AE22)</f>
        <v>#DIV/0!</v>
      </c>
      <c r="AF27" s="72"/>
      <c r="AG27" s="72"/>
      <c r="AH27" s="73"/>
      <c r="AI27" s="71" t="e">
        <f>AI22/(AI19+AI22)</f>
        <v>#DIV/0!</v>
      </c>
      <c r="AJ27" s="72"/>
      <c r="AK27" s="72"/>
      <c r="AL27" s="73"/>
      <c r="AM27" s="71" t="e">
        <f>AM22/(AM19+AM22)</f>
        <v>#DIV/0!</v>
      </c>
      <c r="AN27" s="72"/>
      <c r="AO27" s="72"/>
      <c r="AP27" s="73"/>
      <c r="AQ27" s="71" t="e">
        <f>AQ22/(AQ19+AQ22)</f>
        <v>#DIV/0!</v>
      </c>
      <c r="AR27" s="72"/>
      <c r="AS27" s="72"/>
      <c r="AT27" s="73"/>
      <c r="AU27" s="71" t="e">
        <f>AU22/(AU19+AU22)</f>
        <v>#DIV/0!</v>
      </c>
      <c r="AV27" s="72"/>
      <c r="AW27" s="72"/>
      <c r="AX27" s="73"/>
      <c r="AY27" s="71" t="e">
        <f>AY22/(AY19+AY22)</f>
        <v>#DIV/0!</v>
      </c>
      <c r="AZ27" s="72"/>
      <c r="BA27" s="72"/>
      <c r="BB27" s="73"/>
      <c r="BC27" s="71" t="e">
        <f>BC22/(BC19+BC22)</f>
        <v>#DIV/0!</v>
      </c>
      <c r="BD27" s="72"/>
      <c r="BE27" s="72"/>
      <c r="BF27" s="73"/>
      <c r="BG27" s="30" t="s">
        <v>95</v>
      </c>
      <c r="BH27" s="30"/>
      <c r="BI27" s="30"/>
    </row>
    <row r="28" spans="1:6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</row>
    <row r="29" spans="1:61">
      <c r="A29" s="30"/>
      <c r="B29" s="32" t="s">
        <v>178</v>
      </c>
      <c r="C29" s="65">
        <f>'new hired'!A21</f>
        <v>0</v>
      </c>
      <c r="D29" s="66"/>
      <c r="E29" s="66"/>
      <c r="F29" s="67"/>
      <c r="G29" s="65">
        <f>'new hired'!B21</f>
        <v>0</v>
      </c>
      <c r="H29" s="66"/>
      <c r="I29" s="66"/>
      <c r="J29" s="67"/>
      <c r="K29" s="65">
        <f>'new hired'!I21</f>
        <v>9</v>
      </c>
      <c r="L29" s="66"/>
      <c r="M29" s="66"/>
      <c r="N29" s="67"/>
      <c r="O29" s="65">
        <f>'new hired'!J21</f>
        <v>4</v>
      </c>
      <c r="P29" s="66"/>
      <c r="Q29" s="66"/>
      <c r="R29" s="67"/>
      <c r="S29" s="65">
        <f>'new hired'!K21</f>
        <v>4</v>
      </c>
      <c r="T29" s="66"/>
      <c r="U29" s="66"/>
      <c r="V29" s="67"/>
      <c r="W29" s="65">
        <f>'new hired'!K21</f>
        <v>4</v>
      </c>
      <c r="X29" s="66"/>
      <c r="Y29" s="66"/>
      <c r="Z29" s="67"/>
      <c r="AA29" s="65">
        <f>'new hired'!S21</f>
        <v>0</v>
      </c>
      <c r="AB29" s="66"/>
      <c r="AC29" s="66"/>
      <c r="AD29" s="67"/>
      <c r="AE29" s="65">
        <f>'new hired'!W21</f>
        <v>0</v>
      </c>
      <c r="AF29" s="66"/>
      <c r="AG29" s="66"/>
      <c r="AH29" s="67"/>
      <c r="AI29" s="65">
        <f>'new hired'!AA21</f>
        <v>0</v>
      </c>
      <c r="AJ29" s="66"/>
      <c r="AK29" s="66"/>
      <c r="AL29" s="67"/>
      <c r="AM29" s="65">
        <f>'new hired'!AE21</f>
        <v>0</v>
      </c>
      <c r="AN29" s="66"/>
      <c r="AO29" s="66"/>
      <c r="AP29" s="67"/>
      <c r="AQ29" s="65">
        <f>'new hired'!AI21</f>
        <v>0</v>
      </c>
      <c r="AR29" s="66"/>
      <c r="AS29" s="66"/>
      <c r="AT29" s="67"/>
      <c r="AU29" s="65">
        <f>'new hired'!AM21</f>
        <v>0</v>
      </c>
      <c r="AV29" s="66"/>
      <c r="AW29" s="66"/>
      <c r="AX29" s="67"/>
      <c r="AY29" s="65">
        <f>'new hired'!AQ21</f>
        <v>0</v>
      </c>
      <c r="AZ29" s="66"/>
      <c r="BA29" s="66"/>
      <c r="BB29" s="67"/>
      <c r="BC29" s="65">
        <f>'new hired'!AU21</f>
        <v>0</v>
      </c>
      <c r="BD29" s="66"/>
      <c r="BE29" s="66"/>
      <c r="BF29" s="67"/>
      <c r="BG29" s="30"/>
      <c r="BH29" s="30"/>
      <c r="BI29" s="30"/>
    </row>
    <row r="30" spans="1:61">
      <c r="A30" s="30"/>
      <c r="B30" s="32" t="s">
        <v>96</v>
      </c>
      <c r="C30" s="65">
        <f>shadow!A9</f>
        <v>0</v>
      </c>
      <c r="D30" s="66"/>
      <c r="E30" s="66"/>
      <c r="F30" s="67"/>
      <c r="G30" s="65">
        <f>shadow!B9</f>
        <v>0</v>
      </c>
      <c r="H30" s="66"/>
      <c r="I30" s="66"/>
      <c r="J30" s="67"/>
      <c r="K30" s="65">
        <f>shadow!I9</f>
        <v>0</v>
      </c>
      <c r="L30" s="66"/>
      <c r="M30" s="66"/>
      <c r="N30" s="67"/>
      <c r="O30" s="65">
        <f>shadow!J9</f>
        <v>1</v>
      </c>
      <c r="P30" s="66"/>
      <c r="Q30" s="66"/>
      <c r="R30" s="67"/>
      <c r="S30" s="65">
        <f>shadow!K9</f>
        <v>0</v>
      </c>
      <c r="T30" s="66"/>
      <c r="U30" s="66"/>
      <c r="V30" s="67"/>
      <c r="W30" s="65">
        <f>shadow!K9</f>
        <v>0</v>
      </c>
      <c r="X30" s="66"/>
      <c r="Y30" s="66"/>
      <c r="Z30" s="67"/>
      <c r="AA30" s="65">
        <f>shadow!S9</f>
        <v>0</v>
      </c>
      <c r="AB30" s="66"/>
      <c r="AC30" s="66"/>
      <c r="AD30" s="67"/>
      <c r="AE30" s="65">
        <f>shadow!W9</f>
        <v>0</v>
      </c>
      <c r="AF30" s="66"/>
      <c r="AG30" s="66"/>
      <c r="AH30" s="67"/>
      <c r="AI30" s="65">
        <f>shadow!AA9</f>
        <v>0</v>
      </c>
      <c r="AJ30" s="66"/>
      <c r="AK30" s="66"/>
      <c r="AL30" s="67"/>
      <c r="AM30" s="65">
        <f>shadow!AE9</f>
        <v>0</v>
      </c>
      <c r="AN30" s="66"/>
      <c r="AO30" s="66"/>
      <c r="AP30" s="67"/>
      <c r="AQ30" s="65">
        <f>shadow!AI9</f>
        <v>0</v>
      </c>
      <c r="AR30" s="66"/>
      <c r="AS30" s="66"/>
      <c r="AT30" s="67"/>
      <c r="AU30" s="65">
        <f>shadow!AM9</f>
        <v>0</v>
      </c>
      <c r="AV30" s="66"/>
      <c r="AW30" s="66"/>
      <c r="AX30" s="67"/>
      <c r="AY30" s="65">
        <f>shadow!AQ9</f>
        <v>0</v>
      </c>
      <c r="AZ30" s="66"/>
      <c r="BA30" s="66"/>
      <c r="BB30" s="67"/>
      <c r="BC30" s="65">
        <f>shadow!AU9</f>
        <v>0</v>
      </c>
      <c r="BD30" s="66"/>
      <c r="BE30" s="66"/>
      <c r="BF30" s="67"/>
      <c r="BG30" s="30"/>
      <c r="BH30" s="30"/>
      <c r="BI30" s="30"/>
    </row>
    <row r="31" spans="1:6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</row>
    <row r="32" spans="1:61">
      <c r="A32" s="30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0"/>
      <c r="BH32" s="30"/>
      <c r="BI32" s="30"/>
    </row>
    <row r="33" spans="1:61">
      <c r="A33" s="30"/>
      <c r="B33" s="30" t="s">
        <v>177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 t="s">
        <v>121</v>
      </c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</row>
    <row r="34" spans="1:6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</row>
    <row r="35" spans="1:6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</row>
    <row r="36" spans="1:6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</row>
    <row r="37" spans="1:6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</row>
    <row r="38" spans="1:6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</row>
    <row r="39" spans="1:6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</row>
    <row r="40" spans="1:6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</row>
    <row r="41" spans="1:6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</row>
    <row r="42" spans="1:6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</row>
    <row r="43" spans="1:6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</row>
    <row r="44" spans="1:6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</row>
    <row r="45" spans="1:6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</row>
    <row r="46" spans="1:6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</row>
    <row r="47" spans="1:6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</row>
    <row r="48" spans="1:6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</row>
    <row r="49" spans="1:6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</row>
    <row r="50" spans="1:6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</row>
    <row r="51" spans="1:6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</row>
    <row r="52" spans="1:6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</row>
    <row r="53" spans="1:6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</row>
    <row r="54" spans="1:6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</row>
    <row r="55" spans="1:6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</row>
    <row r="56" spans="1:6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</row>
    <row r="57" spans="1:6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</row>
    <row r="58" spans="1:6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</row>
    <row r="59" spans="1:6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</row>
    <row r="60" spans="1:6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</row>
    <row r="61" spans="1: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</row>
    <row r="62" spans="1:6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</row>
    <row r="63" spans="1:6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</row>
    <row r="64" spans="1:6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</row>
    <row r="65" spans="1:6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</row>
  </sheetData>
  <mergeCells count="154">
    <mergeCell ref="C27:F27"/>
    <mergeCell ref="G27:J27"/>
    <mergeCell ref="C29:F29"/>
    <mergeCell ref="G29:J29"/>
    <mergeCell ref="C30:F30"/>
    <mergeCell ref="G30:J30"/>
    <mergeCell ref="C21:F21"/>
    <mergeCell ref="G21:J21"/>
    <mergeCell ref="C22:F22"/>
    <mergeCell ref="G22:J22"/>
    <mergeCell ref="C24:F24"/>
    <mergeCell ref="G24:J24"/>
    <mergeCell ref="C25:F25"/>
    <mergeCell ref="G25:J25"/>
    <mergeCell ref="C26:F26"/>
    <mergeCell ref="G26:J26"/>
    <mergeCell ref="S20:V20"/>
    <mergeCell ref="W20:Z20"/>
    <mergeCell ref="AA20:AD20"/>
    <mergeCell ref="AE20:AH20"/>
    <mergeCell ref="AI20:AL20"/>
    <mergeCell ref="AM20:AP20"/>
    <mergeCell ref="C3:F3"/>
    <mergeCell ref="G3:J3"/>
    <mergeCell ref="C19:F19"/>
    <mergeCell ref="G19:J19"/>
    <mergeCell ref="C20:F20"/>
    <mergeCell ref="G20:J20"/>
    <mergeCell ref="BC29:BF29"/>
    <mergeCell ref="BC30:BF30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E22:AH22"/>
    <mergeCell ref="AM22:AP22"/>
    <mergeCell ref="AI22:AL22"/>
    <mergeCell ref="AI25:AL25"/>
    <mergeCell ref="O27:R27"/>
    <mergeCell ref="AI26:AL26"/>
    <mergeCell ref="AI27:AL27"/>
    <mergeCell ref="AM26:AP26"/>
    <mergeCell ref="AM27:AP27"/>
    <mergeCell ref="W30:Z30"/>
    <mergeCell ref="AA30:AD30"/>
    <mergeCell ref="AE30:AH30"/>
    <mergeCell ref="AI30:AL30"/>
    <mergeCell ref="AM30:AP30"/>
    <mergeCell ref="AQ29:AT29"/>
    <mergeCell ref="AQ30:AT30"/>
    <mergeCell ref="AU29:AX29"/>
    <mergeCell ref="AU30:AX30"/>
    <mergeCell ref="AY29:BB29"/>
    <mergeCell ref="AY30:BB30"/>
    <mergeCell ref="AY27:BB27"/>
    <mergeCell ref="AQ22:AT22"/>
    <mergeCell ref="AU22:AX22"/>
    <mergeCell ref="AY22:BB22"/>
    <mergeCell ref="AY25:BB25"/>
    <mergeCell ref="AY26:BB26"/>
    <mergeCell ref="AQ26:AT26"/>
    <mergeCell ref="AQ27:AT27"/>
    <mergeCell ref="AU26:AX26"/>
    <mergeCell ref="AU27:AX27"/>
    <mergeCell ref="AU24:AX24"/>
    <mergeCell ref="AY24:BB24"/>
    <mergeCell ref="BC3:BF3"/>
    <mergeCell ref="S3:V3"/>
    <mergeCell ref="W3:Z3"/>
    <mergeCell ref="AI19:AL19"/>
    <mergeCell ref="AM19:AP19"/>
    <mergeCell ref="AQ19:AT19"/>
    <mergeCell ref="AE3:AH3"/>
    <mergeCell ref="AI3:AL3"/>
    <mergeCell ref="AM3:AP3"/>
    <mergeCell ref="AQ3:AT3"/>
    <mergeCell ref="AU19:AX19"/>
    <mergeCell ref="AY19:BB19"/>
    <mergeCell ref="AA29:AD29"/>
    <mergeCell ref="AE29:AH29"/>
    <mergeCell ref="AI29:AL29"/>
    <mergeCell ref="AM29:AP29"/>
    <mergeCell ref="K3:N3"/>
    <mergeCell ref="K19:N19"/>
    <mergeCell ref="K22:N22"/>
    <mergeCell ref="AE24:AH24"/>
    <mergeCell ref="W25:Z25"/>
    <mergeCell ref="AA19:AD19"/>
    <mergeCell ref="AA22:AD22"/>
    <mergeCell ref="AE19:AH19"/>
    <mergeCell ref="O3:R3"/>
    <mergeCell ref="K24:N24"/>
    <mergeCell ref="K29:N29"/>
    <mergeCell ref="AE27:AH27"/>
    <mergeCell ref="AM25:AP25"/>
    <mergeCell ref="W26:Z26"/>
    <mergeCell ref="W27:Z27"/>
    <mergeCell ref="AA25:AD25"/>
    <mergeCell ref="AA26:AD26"/>
    <mergeCell ref="AA27:AD27"/>
    <mergeCell ref="AE25:AH25"/>
    <mergeCell ref="AE26:AH26"/>
    <mergeCell ref="BC24:BF24"/>
    <mergeCell ref="BC25:BF25"/>
    <mergeCell ref="BC26:BF26"/>
    <mergeCell ref="BC27:BF27"/>
    <mergeCell ref="BC19:BF19"/>
    <mergeCell ref="BC22:BF22"/>
    <mergeCell ref="K25:N25"/>
    <mergeCell ref="K26:N26"/>
    <mergeCell ref="K27:N27"/>
    <mergeCell ref="AQ25:AT25"/>
    <mergeCell ref="AU25:AX25"/>
    <mergeCell ref="AI24:AL24"/>
    <mergeCell ref="AM24:AP24"/>
    <mergeCell ref="AQ24:AT24"/>
    <mergeCell ref="AQ20:AT20"/>
    <mergeCell ref="AU20:AX20"/>
    <mergeCell ref="AY20:BB20"/>
    <mergeCell ref="BC20:BF20"/>
    <mergeCell ref="AY21:BB21"/>
    <mergeCell ref="BC21:BF21"/>
    <mergeCell ref="AQ21:AT21"/>
    <mergeCell ref="AU21:AX21"/>
    <mergeCell ref="K20:N20"/>
    <mergeCell ref="O20:R20"/>
    <mergeCell ref="K30:N30"/>
    <mergeCell ref="AA3:AD3"/>
    <mergeCell ref="O26:R26"/>
    <mergeCell ref="O29:R29"/>
    <mergeCell ref="O30:R30"/>
    <mergeCell ref="S19:V19"/>
    <mergeCell ref="AU3:AX3"/>
    <mergeCell ref="AY3:BB3"/>
    <mergeCell ref="O19:R19"/>
    <mergeCell ref="O22:R22"/>
    <mergeCell ref="O24:R24"/>
    <mergeCell ref="O25:R25"/>
    <mergeCell ref="W19:Z19"/>
    <mergeCell ref="W22:Z22"/>
    <mergeCell ref="W24:Z24"/>
    <mergeCell ref="AA24:AD24"/>
    <mergeCell ref="S30:V30"/>
    <mergeCell ref="S22:V22"/>
    <mergeCell ref="S24:V24"/>
    <mergeCell ref="S25:V25"/>
    <mergeCell ref="S26:V26"/>
    <mergeCell ref="S27:V27"/>
    <mergeCell ref="S29:V29"/>
    <mergeCell ref="W29:Z29"/>
  </mergeCells>
  <phoneticPr fontId="8"/>
  <pageMargins left="0.75" right="0.75" top="1" bottom="1" header="0.3" footer="0.3"/>
  <pageSetup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U13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57" sqref="D57"/>
    </sheetView>
  </sheetViews>
  <sheetFormatPr defaultColWidth="8.5703125" defaultRowHeight="12.75"/>
  <cols>
    <col min="1" max="1" width="2.42578125" style="24" customWidth="1"/>
    <col min="2" max="2" width="5.140625" style="24" customWidth="1"/>
    <col min="3" max="3" width="6.42578125" style="24" customWidth="1"/>
    <col min="4" max="4" width="19.85546875" style="24" customWidth="1"/>
    <col min="5" max="5" width="8.5703125" style="24"/>
    <col min="6" max="6" width="6.140625" style="24" customWidth="1"/>
    <col min="7" max="7" width="5.5703125" style="24" customWidth="1"/>
    <col min="8" max="8" width="5.42578125" style="24" customWidth="1"/>
    <col min="9" max="9" width="6.140625" style="24" customWidth="1"/>
    <col min="10" max="10" width="5.5703125" style="24" customWidth="1"/>
    <col min="11" max="11" width="5.42578125" style="24" customWidth="1"/>
    <col min="12" max="12" width="6.140625" style="24" customWidth="1"/>
    <col min="13" max="13" width="5.5703125" style="24" customWidth="1"/>
    <col min="14" max="14" width="5.42578125" style="24" customWidth="1"/>
    <col min="15" max="15" width="6.140625" style="24" customWidth="1"/>
    <col min="16" max="16" width="5.5703125" style="24" customWidth="1"/>
    <col min="17" max="17" width="5.42578125" style="24" customWidth="1"/>
    <col min="18" max="18" width="6.140625" style="24" customWidth="1"/>
    <col min="19" max="19" width="5.5703125" style="24" customWidth="1"/>
    <col min="20" max="20" width="5.42578125" style="24" customWidth="1"/>
    <col min="21" max="21" width="6.140625" style="24" customWidth="1"/>
    <col min="22" max="22" width="5.5703125" style="24" customWidth="1"/>
    <col min="23" max="23" width="5.42578125" style="24" customWidth="1"/>
    <col min="24" max="24" width="6.140625" style="24" customWidth="1"/>
    <col min="25" max="25" width="5.5703125" style="24" customWidth="1"/>
    <col min="26" max="26" width="5.42578125" style="24" customWidth="1"/>
    <col min="27" max="27" width="6.140625" style="24" customWidth="1"/>
    <col min="28" max="28" width="5.5703125" style="24" customWidth="1"/>
    <col min="29" max="29" width="5.42578125" style="24" customWidth="1"/>
    <col min="30" max="30" width="6.140625" style="24" customWidth="1"/>
    <col min="31" max="31" width="5.5703125" style="24" customWidth="1"/>
    <col min="32" max="32" width="5.42578125" style="24" customWidth="1"/>
    <col min="33" max="33" width="6.140625" style="24" customWidth="1"/>
    <col min="34" max="34" width="5.5703125" style="24" customWidth="1"/>
    <col min="35" max="35" width="5.42578125" style="24" customWidth="1"/>
    <col min="36" max="36" width="6.140625" style="24" customWidth="1"/>
    <col min="37" max="37" width="5.5703125" style="24" customWidth="1"/>
    <col min="38" max="38" width="5.42578125" style="24" customWidth="1"/>
    <col min="39" max="39" width="6.140625" style="24" customWidth="1"/>
    <col min="40" max="40" width="5.5703125" style="24" customWidth="1"/>
    <col min="41" max="41" width="5.42578125" style="24" customWidth="1"/>
    <col min="42" max="42" width="6.140625" style="24" customWidth="1"/>
    <col min="43" max="43" width="5.5703125" style="24" customWidth="1"/>
    <col min="44" max="44" width="5.42578125" style="24" customWidth="1"/>
    <col min="45" max="45" width="6.140625" style="24" customWidth="1"/>
    <col min="46" max="46" width="5.5703125" style="24" customWidth="1"/>
    <col min="47" max="47" width="5.42578125" style="24" customWidth="1"/>
    <col min="48" max="16384" width="8.5703125" style="24"/>
  </cols>
  <sheetData>
    <row r="1" spans="1:47">
      <c r="A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 ht="3.6" customHeight="1">
      <c r="F2" s="36"/>
      <c r="I2" s="36"/>
      <c r="L2" s="36"/>
      <c r="O2" s="36"/>
      <c r="R2" s="36"/>
      <c r="U2" s="36"/>
      <c r="X2" s="36"/>
      <c r="AA2" s="36"/>
      <c r="AD2" s="36"/>
      <c r="AG2" s="36"/>
      <c r="AJ2" s="36"/>
      <c r="AM2" s="36"/>
      <c r="AP2" s="36"/>
      <c r="AS2" s="36"/>
    </row>
    <row r="3" spans="1:47">
      <c r="F3" s="80">
        <v>41852</v>
      </c>
      <c r="G3" s="80"/>
      <c r="H3" s="80"/>
      <c r="I3" s="80">
        <v>41883</v>
      </c>
      <c r="J3" s="80"/>
      <c r="K3" s="80"/>
      <c r="L3" s="80">
        <v>41913</v>
      </c>
      <c r="M3" s="80"/>
      <c r="N3" s="80"/>
      <c r="O3" s="80">
        <v>41944</v>
      </c>
      <c r="P3" s="80"/>
      <c r="Q3" s="80"/>
      <c r="R3" s="80">
        <v>41974</v>
      </c>
      <c r="S3" s="80"/>
      <c r="T3" s="80"/>
      <c r="U3" s="80">
        <v>42005</v>
      </c>
      <c r="V3" s="80"/>
      <c r="W3" s="80"/>
      <c r="X3" s="80">
        <v>42036</v>
      </c>
      <c r="Y3" s="80"/>
      <c r="Z3" s="80"/>
      <c r="AA3" s="80">
        <v>42064</v>
      </c>
      <c r="AB3" s="80"/>
      <c r="AC3" s="80"/>
      <c r="AD3" s="80">
        <v>42095</v>
      </c>
      <c r="AE3" s="80"/>
      <c r="AF3" s="80"/>
      <c r="AG3" s="80">
        <v>42125</v>
      </c>
      <c r="AH3" s="80"/>
      <c r="AI3" s="80"/>
      <c r="AJ3" s="80">
        <v>42156</v>
      </c>
      <c r="AK3" s="80"/>
      <c r="AL3" s="80"/>
      <c r="AM3" s="80">
        <v>42186</v>
      </c>
      <c r="AN3" s="80"/>
      <c r="AO3" s="80"/>
      <c r="AP3" s="80">
        <v>42217</v>
      </c>
      <c r="AQ3" s="80"/>
      <c r="AR3" s="80"/>
      <c r="AS3" s="80">
        <v>42248</v>
      </c>
      <c r="AT3" s="80"/>
      <c r="AU3" s="80"/>
    </row>
    <row r="4" spans="1:47">
      <c r="A4" s="37"/>
      <c r="B4" s="37" t="s">
        <v>49</v>
      </c>
      <c r="C4" s="37" t="s">
        <v>47</v>
      </c>
      <c r="D4" s="37" t="s">
        <v>53</v>
      </c>
      <c r="E4" s="37" t="s">
        <v>75</v>
      </c>
      <c r="F4" s="37" t="s">
        <v>97</v>
      </c>
      <c r="G4" s="37" t="s">
        <v>98</v>
      </c>
      <c r="H4" s="37" t="s">
        <v>99</v>
      </c>
      <c r="I4" s="37" t="s">
        <v>97</v>
      </c>
      <c r="J4" s="37" t="s">
        <v>98</v>
      </c>
      <c r="K4" s="37" t="s">
        <v>99</v>
      </c>
      <c r="L4" s="37" t="s">
        <v>97</v>
      </c>
      <c r="M4" s="37" t="s">
        <v>98</v>
      </c>
      <c r="N4" s="37" t="s">
        <v>99</v>
      </c>
      <c r="O4" s="37" t="s">
        <v>97</v>
      </c>
      <c r="P4" s="37" t="s">
        <v>98</v>
      </c>
      <c r="Q4" s="37" t="s">
        <v>99</v>
      </c>
      <c r="R4" s="37" t="s">
        <v>97</v>
      </c>
      <c r="S4" s="37" t="s">
        <v>98</v>
      </c>
      <c r="T4" s="37" t="s">
        <v>99</v>
      </c>
      <c r="U4" s="37" t="s">
        <v>97</v>
      </c>
      <c r="V4" s="37" t="s">
        <v>98</v>
      </c>
      <c r="W4" s="37" t="s">
        <v>99</v>
      </c>
      <c r="X4" s="37" t="s">
        <v>97</v>
      </c>
      <c r="Y4" s="37" t="s">
        <v>98</v>
      </c>
      <c r="Z4" s="37" t="s">
        <v>99</v>
      </c>
      <c r="AA4" s="37" t="s">
        <v>97</v>
      </c>
      <c r="AB4" s="37" t="s">
        <v>98</v>
      </c>
      <c r="AC4" s="37" t="s">
        <v>99</v>
      </c>
      <c r="AD4" s="37" t="s">
        <v>97</v>
      </c>
      <c r="AE4" s="37" t="s">
        <v>98</v>
      </c>
      <c r="AF4" s="37" t="s">
        <v>99</v>
      </c>
      <c r="AG4" s="37" t="s">
        <v>97</v>
      </c>
      <c r="AH4" s="37" t="s">
        <v>98</v>
      </c>
      <c r="AI4" s="37" t="s">
        <v>99</v>
      </c>
      <c r="AJ4" s="37" t="s">
        <v>97</v>
      </c>
      <c r="AK4" s="37" t="s">
        <v>98</v>
      </c>
      <c r="AL4" s="37" t="s">
        <v>99</v>
      </c>
      <c r="AM4" s="37" t="s">
        <v>97</v>
      </c>
      <c r="AN4" s="37" t="s">
        <v>98</v>
      </c>
      <c r="AO4" s="37" t="s">
        <v>99</v>
      </c>
      <c r="AP4" s="37" t="s">
        <v>97</v>
      </c>
      <c r="AQ4" s="37" t="s">
        <v>98</v>
      </c>
      <c r="AR4" s="37" t="s">
        <v>99</v>
      </c>
      <c r="AS4" s="37" t="s">
        <v>97</v>
      </c>
      <c r="AT4" s="37" t="s">
        <v>98</v>
      </c>
      <c r="AU4" s="37" t="s">
        <v>99</v>
      </c>
    </row>
    <row r="5" spans="1:47">
      <c r="A5" s="16"/>
      <c r="B5" s="14">
        <f>ROW()-4</f>
        <v>1</v>
      </c>
      <c r="C5" s="10">
        <v>6008</v>
      </c>
      <c r="D5" s="10" t="s">
        <v>0</v>
      </c>
      <c r="E5" s="14"/>
      <c r="F5" s="16" t="s">
        <v>91</v>
      </c>
      <c r="G5" s="16"/>
      <c r="H5" s="16">
        <v>1</v>
      </c>
      <c r="I5" s="16" t="s">
        <v>91</v>
      </c>
      <c r="J5" s="16"/>
      <c r="K5" s="16">
        <v>1</v>
      </c>
      <c r="L5" s="16" t="s">
        <v>91</v>
      </c>
      <c r="M5" s="16"/>
      <c r="N5" s="16">
        <v>1</v>
      </c>
      <c r="O5" s="16" t="s">
        <v>91</v>
      </c>
      <c r="P5" s="16"/>
      <c r="Q5" s="16">
        <v>1</v>
      </c>
      <c r="R5" s="16" t="s">
        <v>91</v>
      </c>
      <c r="S5" s="16"/>
      <c r="T5" s="16">
        <v>1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>
      <c r="A6" s="16"/>
      <c r="B6" s="14">
        <f>ROW()-4</f>
        <v>2</v>
      </c>
      <c r="C6" s="5">
        <v>6032</v>
      </c>
      <c r="D6" s="5" t="s">
        <v>88</v>
      </c>
      <c r="E6" s="14"/>
      <c r="F6" s="16" t="s">
        <v>91</v>
      </c>
      <c r="G6" s="16"/>
      <c r="H6" s="16">
        <v>1</v>
      </c>
      <c r="I6" s="16" t="s">
        <v>91</v>
      </c>
      <c r="J6" s="16"/>
      <c r="K6" s="16">
        <v>1</v>
      </c>
      <c r="L6" s="16" t="s">
        <v>91</v>
      </c>
      <c r="M6" s="16"/>
      <c r="N6" s="16">
        <v>1</v>
      </c>
      <c r="O6" s="16" t="s">
        <v>91</v>
      </c>
      <c r="P6" s="16"/>
      <c r="Q6" s="16">
        <v>1</v>
      </c>
      <c r="R6" s="16" t="s">
        <v>91</v>
      </c>
      <c r="S6" s="16"/>
      <c r="T6" s="16">
        <v>1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>
      <c r="A7" s="16"/>
      <c r="B7" s="14">
        <f t="shared" ref="B7:B22" si="0">ROW()-4</f>
        <v>3</v>
      </c>
      <c r="C7" s="5">
        <v>6161</v>
      </c>
      <c r="D7" s="5" t="s">
        <v>89</v>
      </c>
      <c r="E7" s="14"/>
      <c r="F7" s="16" t="s">
        <v>91</v>
      </c>
      <c r="G7" s="16"/>
      <c r="H7" s="16">
        <v>1</v>
      </c>
      <c r="I7" s="16" t="s">
        <v>91</v>
      </c>
      <c r="J7" s="16"/>
      <c r="K7" s="16">
        <v>1</v>
      </c>
      <c r="L7" s="16" t="s">
        <v>91</v>
      </c>
      <c r="M7" s="16"/>
      <c r="N7" s="16">
        <v>1</v>
      </c>
      <c r="O7" s="16" t="s">
        <v>91</v>
      </c>
      <c r="P7" s="16"/>
      <c r="Q7" s="16">
        <v>1</v>
      </c>
      <c r="R7" s="16" t="s">
        <v>91</v>
      </c>
      <c r="S7" s="16"/>
      <c r="T7" s="16">
        <v>1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>
      <c r="A8" s="16"/>
      <c r="B8" s="14">
        <f t="shared" si="0"/>
        <v>4</v>
      </c>
      <c r="C8" s="5">
        <v>6293</v>
      </c>
      <c r="D8" s="5" t="s">
        <v>90</v>
      </c>
      <c r="E8" s="14"/>
      <c r="F8" s="16" t="s">
        <v>91</v>
      </c>
      <c r="G8" s="16"/>
      <c r="H8" s="16">
        <v>1</v>
      </c>
      <c r="I8" s="16" t="s">
        <v>91</v>
      </c>
      <c r="J8" s="16"/>
      <c r="K8" s="16">
        <v>1</v>
      </c>
      <c r="L8" s="16" t="s">
        <v>91</v>
      </c>
      <c r="M8" s="16"/>
      <c r="N8" s="16">
        <v>1</v>
      </c>
      <c r="O8" s="16" t="s">
        <v>91</v>
      </c>
      <c r="P8" s="16"/>
      <c r="Q8" s="16">
        <v>1</v>
      </c>
      <c r="R8" s="16" t="s">
        <v>91</v>
      </c>
      <c r="S8" s="16"/>
      <c r="T8" s="16">
        <v>1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>
      <c r="A9" s="16"/>
      <c r="B9" s="14">
        <f t="shared" si="0"/>
        <v>5</v>
      </c>
      <c r="C9" s="5">
        <v>6539</v>
      </c>
      <c r="D9" s="5" t="s">
        <v>59</v>
      </c>
      <c r="E9" s="14"/>
      <c r="F9" s="16" t="s">
        <v>91</v>
      </c>
      <c r="G9" s="16"/>
      <c r="H9" s="16">
        <v>1</v>
      </c>
      <c r="I9" s="16" t="s">
        <v>91</v>
      </c>
      <c r="J9" s="16"/>
      <c r="K9" s="16">
        <v>1</v>
      </c>
      <c r="L9" s="16" t="s">
        <v>91</v>
      </c>
      <c r="M9" s="16"/>
      <c r="N9" s="16">
        <v>1</v>
      </c>
      <c r="O9" s="16" t="s">
        <v>91</v>
      </c>
      <c r="P9" s="16"/>
      <c r="Q9" s="16">
        <v>1</v>
      </c>
      <c r="R9" s="16" t="s">
        <v>91</v>
      </c>
      <c r="S9" s="16"/>
      <c r="T9" s="16">
        <v>1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>
      <c r="A10" s="16"/>
      <c r="B10" s="14">
        <f t="shared" si="0"/>
        <v>6</v>
      </c>
      <c r="C10" s="5">
        <v>8069</v>
      </c>
      <c r="D10" s="5" t="s">
        <v>69</v>
      </c>
      <c r="E10" s="14"/>
      <c r="F10" s="16" t="s">
        <v>91</v>
      </c>
      <c r="G10" s="16"/>
      <c r="H10" s="16">
        <v>1</v>
      </c>
      <c r="I10" s="16" t="s">
        <v>91</v>
      </c>
      <c r="J10" s="16"/>
      <c r="K10" s="16">
        <v>1</v>
      </c>
      <c r="L10" s="16" t="s">
        <v>91</v>
      </c>
      <c r="M10" s="16"/>
      <c r="N10" s="16">
        <v>1</v>
      </c>
      <c r="O10" s="16" t="s">
        <v>91</v>
      </c>
      <c r="P10" s="16"/>
      <c r="Q10" s="16">
        <v>1</v>
      </c>
      <c r="R10" s="16" t="s">
        <v>91</v>
      </c>
      <c r="S10" s="16"/>
      <c r="T10" s="16">
        <v>1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>
      <c r="A11" s="16"/>
      <c r="B11" s="14">
        <f t="shared" si="0"/>
        <v>7</v>
      </c>
      <c r="C11" s="9">
        <v>6229</v>
      </c>
      <c r="D11" s="3" t="s">
        <v>14</v>
      </c>
      <c r="E11" s="14"/>
      <c r="F11" s="16" t="s">
        <v>164</v>
      </c>
      <c r="G11" s="16" t="s">
        <v>167</v>
      </c>
      <c r="H11" s="16">
        <v>1</v>
      </c>
      <c r="I11" s="16" t="s">
        <v>164</v>
      </c>
      <c r="J11" s="16" t="s">
        <v>167</v>
      </c>
      <c r="K11" s="16">
        <v>1</v>
      </c>
      <c r="L11" s="16" t="s">
        <v>164</v>
      </c>
      <c r="M11" s="16" t="s">
        <v>167</v>
      </c>
      <c r="N11" s="16">
        <v>1</v>
      </c>
      <c r="O11" s="16" t="s">
        <v>164</v>
      </c>
      <c r="P11" s="16" t="s">
        <v>167</v>
      </c>
      <c r="Q11" s="16">
        <v>1</v>
      </c>
      <c r="R11" s="16" t="s">
        <v>164</v>
      </c>
      <c r="S11" s="16" t="s">
        <v>167</v>
      </c>
      <c r="T11" s="16">
        <v>1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>
      <c r="A12" s="16"/>
      <c r="B12" s="14">
        <f t="shared" si="0"/>
        <v>8</v>
      </c>
      <c r="C12" s="5">
        <v>6364</v>
      </c>
      <c r="D12" s="5" t="s">
        <v>74</v>
      </c>
      <c r="E12" s="14"/>
      <c r="F12" s="16" t="s">
        <v>164</v>
      </c>
      <c r="G12" s="16" t="s">
        <v>167</v>
      </c>
      <c r="H12" s="16">
        <v>1</v>
      </c>
      <c r="I12" s="16" t="s">
        <v>164</v>
      </c>
      <c r="J12" s="16" t="s">
        <v>167</v>
      </c>
      <c r="K12" s="16">
        <v>1</v>
      </c>
      <c r="L12" s="16" t="s">
        <v>164</v>
      </c>
      <c r="M12" s="16" t="s">
        <v>167</v>
      </c>
      <c r="N12" s="16">
        <v>1</v>
      </c>
      <c r="O12" s="16" t="s">
        <v>164</v>
      </c>
      <c r="P12" s="16" t="s">
        <v>167</v>
      </c>
      <c r="Q12" s="16">
        <v>1</v>
      </c>
      <c r="R12" s="16" t="s">
        <v>164</v>
      </c>
      <c r="S12" s="16" t="s">
        <v>167</v>
      </c>
      <c r="T12" s="16">
        <v>1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>
      <c r="A13" s="16"/>
      <c r="B13" s="14">
        <f t="shared" si="0"/>
        <v>9</v>
      </c>
      <c r="C13" s="23">
        <v>6542</v>
      </c>
      <c r="D13" s="23" t="s">
        <v>187</v>
      </c>
      <c r="E13" s="14"/>
      <c r="F13" s="16"/>
      <c r="G13" s="16"/>
      <c r="H13" s="16"/>
      <c r="I13" s="16" t="s">
        <v>164</v>
      </c>
      <c r="J13" s="16" t="s">
        <v>167</v>
      </c>
      <c r="K13" s="16">
        <v>1</v>
      </c>
      <c r="L13" s="16" t="s">
        <v>164</v>
      </c>
      <c r="M13" s="16" t="s">
        <v>167</v>
      </c>
      <c r="N13" s="16">
        <v>0</v>
      </c>
      <c r="O13" s="16" t="s">
        <v>164</v>
      </c>
      <c r="P13" s="16" t="s">
        <v>167</v>
      </c>
      <c r="Q13" s="16">
        <v>1</v>
      </c>
      <c r="R13" s="16" t="s">
        <v>164</v>
      </c>
      <c r="S13" s="16" t="s">
        <v>167</v>
      </c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>
      <c r="A14" s="16"/>
      <c r="B14" s="14">
        <f t="shared" si="0"/>
        <v>10</v>
      </c>
      <c r="C14" s="5">
        <v>8089</v>
      </c>
      <c r="D14" s="14" t="s">
        <v>139</v>
      </c>
      <c r="E14" s="14"/>
      <c r="F14" s="16" t="s">
        <v>164</v>
      </c>
      <c r="G14" s="16" t="s">
        <v>168</v>
      </c>
      <c r="H14" s="16">
        <v>1</v>
      </c>
      <c r="I14" s="16" t="s">
        <v>164</v>
      </c>
      <c r="J14" s="16" t="s">
        <v>168</v>
      </c>
      <c r="K14" s="16">
        <v>1</v>
      </c>
      <c r="L14" s="16" t="s">
        <v>164</v>
      </c>
      <c r="M14" s="16" t="s">
        <v>168</v>
      </c>
      <c r="N14" s="16">
        <v>1</v>
      </c>
      <c r="O14" s="16" t="s">
        <v>164</v>
      </c>
      <c r="P14" s="16" t="s">
        <v>168</v>
      </c>
      <c r="Q14" s="16">
        <v>1</v>
      </c>
      <c r="R14" s="16" t="s">
        <v>164</v>
      </c>
      <c r="S14" s="16" t="s">
        <v>168</v>
      </c>
      <c r="T14" s="16">
        <v>1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>
      <c r="A15" s="16"/>
      <c r="B15" s="14">
        <f t="shared" si="0"/>
        <v>11</v>
      </c>
      <c r="C15" s="5">
        <v>8090</v>
      </c>
      <c r="D15" s="14" t="s">
        <v>140</v>
      </c>
      <c r="E15" s="14"/>
      <c r="F15" s="16" t="s">
        <v>164</v>
      </c>
      <c r="G15" s="16" t="s">
        <v>168</v>
      </c>
      <c r="H15" s="16">
        <v>1</v>
      </c>
      <c r="I15" s="16" t="s">
        <v>164</v>
      </c>
      <c r="J15" s="16" t="s">
        <v>168</v>
      </c>
      <c r="K15" s="16">
        <v>1</v>
      </c>
      <c r="L15" s="16" t="s">
        <v>164</v>
      </c>
      <c r="M15" s="16" t="s">
        <v>168</v>
      </c>
      <c r="N15" s="16">
        <v>1</v>
      </c>
      <c r="O15" s="16" t="s">
        <v>164</v>
      </c>
      <c r="P15" s="16" t="s">
        <v>168</v>
      </c>
      <c r="Q15" s="16">
        <v>1</v>
      </c>
      <c r="R15" s="16" t="s">
        <v>164</v>
      </c>
      <c r="S15" s="16" t="s">
        <v>168</v>
      </c>
      <c r="T15" s="16">
        <v>1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>
      <c r="A16" s="16"/>
      <c r="B16" s="14">
        <f t="shared" si="0"/>
        <v>12</v>
      </c>
      <c r="C16" s="5">
        <v>8091</v>
      </c>
      <c r="D16" s="14" t="s">
        <v>165</v>
      </c>
      <c r="E16" s="14"/>
      <c r="F16" s="16" t="s">
        <v>164</v>
      </c>
      <c r="G16" s="16" t="s">
        <v>168</v>
      </c>
      <c r="H16" s="16">
        <v>1</v>
      </c>
      <c r="I16" s="16" t="s">
        <v>164</v>
      </c>
      <c r="J16" s="16" t="s">
        <v>168</v>
      </c>
      <c r="K16" s="16">
        <v>1</v>
      </c>
      <c r="L16" s="16" t="s">
        <v>164</v>
      </c>
      <c r="M16" s="16" t="s">
        <v>168</v>
      </c>
      <c r="N16" s="16">
        <v>1</v>
      </c>
      <c r="O16" s="16" t="s">
        <v>164</v>
      </c>
      <c r="P16" s="16" t="s">
        <v>168</v>
      </c>
      <c r="Q16" s="16">
        <v>1</v>
      </c>
      <c r="R16" s="16" t="s">
        <v>164</v>
      </c>
      <c r="S16" s="16" t="s">
        <v>168</v>
      </c>
      <c r="T16" s="16">
        <v>1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>
      <c r="A17" s="16"/>
      <c r="B17" s="14">
        <f t="shared" si="0"/>
        <v>13</v>
      </c>
      <c r="C17" s="17">
        <v>6168</v>
      </c>
      <c r="D17" s="18" t="s">
        <v>85</v>
      </c>
      <c r="E17" s="16"/>
      <c r="F17" s="16" t="s">
        <v>103</v>
      </c>
      <c r="G17" s="16" t="s">
        <v>44</v>
      </c>
      <c r="H17" s="16">
        <v>1</v>
      </c>
      <c r="I17" s="16" t="s">
        <v>103</v>
      </c>
      <c r="J17" s="16" t="s">
        <v>44</v>
      </c>
      <c r="K17" s="16">
        <v>1</v>
      </c>
      <c r="L17" s="16" t="s">
        <v>103</v>
      </c>
      <c r="M17" s="16" t="s">
        <v>44</v>
      </c>
      <c r="N17" s="16">
        <v>1</v>
      </c>
      <c r="O17" s="16" t="s">
        <v>103</v>
      </c>
      <c r="P17" s="16" t="s">
        <v>44</v>
      </c>
      <c r="Q17" s="16">
        <v>1</v>
      </c>
      <c r="R17" s="16" t="s">
        <v>103</v>
      </c>
      <c r="S17" s="16" t="s">
        <v>44</v>
      </c>
      <c r="T17" s="16">
        <v>1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>
      <c r="A18" s="16"/>
      <c r="B18" s="14">
        <f t="shared" si="0"/>
        <v>14</v>
      </c>
      <c r="C18" s="17">
        <v>6171</v>
      </c>
      <c r="D18" s="18" t="s">
        <v>86</v>
      </c>
      <c r="E18" s="16"/>
      <c r="F18" s="16" t="s">
        <v>103</v>
      </c>
      <c r="G18" s="16" t="s">
        <v>44</v>
      </c>
      <c r="H18" s="16">
        <v>1</v>
      </c>
      <c r="I18" s="16" t="s">
        <v>103</v>
      </c>
      <c r="J18" s="16" t="s">
        <v>44</v>
      </c>
      <c r="K18" s="16">
        <v>1</v>
      </c>
      <c r="L18" s="16" t="s">
        <v>103</v>
      </c>
      <c r="M18" s="16" t="s">
        <v>44</v>
      </c>
      <c r="N18" s="16">
        <v>1</v>
      </c>
      <c r="O18" s="16" t="s">
        <v>103</v>
      </c>
      <c r="P18" s="16" t="s">
        <v>44</v>
      </c>
      <c r="Q18" s="16">
        <v>1</v>
      </c>
      <c r="R18" s="16" t="s">
        <v>106</v>
      </c>
      <c r="S18" s="16" t="s">
        <v>44</v>
      </c>
      <c r="T18" s="16">
        <v>1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>
      <c r="A19" s="14"/>
      <c r="B19" s="14">
        <f t="shared" si="0"/>
        <v>15</v>
      </c>
      <c r="C19" s="16">
        <v>6460</v>
      </c>
      <c r="D19" s="16" t="s">
        <v>87</v>
      </c>
      <c r="E19" s="16"/>
      <c r="F19" s="16" t="s">
        <v>103</v>
      </c>
      <c r="G19" s="16" t="s">
        <v>30</v>
      </c>
      <c r="H19" s="16">
        <v>1</v>
      </c>
      <c r="I19" s="16" t="s">
        <v>103</v>
      </c>
      <c r="J19" s="16" t="s">
        <v>30</v>
      </c>
      <c r="K19" s="16">
        <v>1</v>
      </c>
      <c r="L19" s="16" t="s">
        <v>103</v>
      </c>
      <c r="M19" s="16" t="s">
        <v>30</v>
      </c>
      <c r="N19" s="16">
        <v>1</v>
      </c>
      <c r="O19" s="16" t="s">
        <v>103</v>
      </c>
      <c r="P19" s="16" t="s">
        <v>30</v>
      </c>
      <c r="Q19" s="16">
        <v>1</v>
      </c>
      <c r="R19" s="16" t="s">
        <v>103</v>
      </c>
      <c r="S19" s="16" t="s">
        <v>30</v>
      </c>
      <c r="T19" s="16">
        <v>1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>
      <c r="A20" s="14"/>
      <c r="B20" s="14">
        <f t="shared" si="0"/>
        <v>16</v>
      </c>
      <c r="C20" s="3">
        <v>6537</v>
      </c>
      <c r="D20" s="3" t="s">
        <v>138</v>
      </c>
      <c r="E20" s="14"/>
      <c r="F20" s="16"/>
      <c r="G20" s="16"/>
      <c r="H20" s="16"/>
      <c r="I20" s="16"/>
      <c r="J20" s="16"/>
      <c r="K20" s="16"/>
      <c r="L20" s="16" t="s">
        <v>103</v>
      </c>
      <c r="M20" s="16" t="s">
        <v>30</v>
      </c>
      <c r="N20" s="16">
        <v>1</v>
      </c>
      <c r="O20" s="16" t="s">
        <v>103</v>
      </c>
      <c r="P20" s="16" t="s">
        <v>30</v>
      </c>
      <c r="Q20" s="16">
        <v>1</v>
      </c>
      <c r="R20" s="16" t="s">
        <v>103</v>
      </c>
      <c r="S20" s="16" t="s">
        <v>30</v>
      </c>
      <c r="T20" s="16">
        <v>1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>
      <c r="A21" s="14"/>
      <c r="B21" s="14">
        <f t="shared" si="0"/>
        <v>17</v>
      </c>
      <c r="C21" s="9">
        <v>6225</v>
      </c>
      <c r="D21" s="3" t="s">
        <v>70</v>
      </c>
      <c r="E21" s="14"/>
      <c r="F21" s="16" t="s">
        <v>103</v>
      </c>
      <c r="G21" s="16" t="s">
        <v>27</v>
      </c>
      <c r="H21" s="16">
        <v>1</v>
      </c>
      <c r="I21" s="16" t="s">
        <v>103</v>
      </c>
      <c r="J21" s="16" t="s">
        <v>27</v>
      </c>
      <c r="K21" s="16">
        <v>1</v>
      </c>
      <c r="L21" s="16" t="s">
        <v>103</v>
      </c>
      <c r="M21" s="16" t="s">
        <v>27</v>
      </c>
      <c r="N21" s="16">
        <v>1</v>
      </c>
      <c r="O21" s="16" t="s">
        <v>103</v>
      </c>
      <c r="P21" s="16" t="s">
        <v>27</v>
      </c>
      <c r="Q21" s="16">
        <v>1</v>
      </c>
      <c r="R21" s="16" t="s">
        <v>103</v>
      </c>
      <c r="S21" s="16" t="s">
        <v>27</v>
      </c>
      <c r="T21" s="16">
        <v>1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>
      <c r="A22" s="14"/>
      <c r="B22" s="14">
        <f t="shared" si="0"/>
        <v>18</v>
      </c>
      <c r="C22" s="5">
        <v>6362</v>
      </c>
      <c r="D22" s="5" t="s">
        <v>68</v>
      </c>
      <c r="E22" s="14"/>
      <c r="F22" s="16" t="s">
        <v>103</v>
      </c>
      <c r="G22" s="16" t="s">
        <v>27</v>
      </c>
      <c r="H22" s="16">
        <v>1</v>
      </c>
      <c r="I22" s="16" t="s">
        <v>103</v>
      </c>
      <c r="J22" s="16" t="s">
        <v>27</v>
      </c>
      <c r="K22" s="16">
        <v>1</v>
      </c>
      <c r="L22" s="16" t="s">
        <v>103</v>
      </c>
      <c r="M22" s="16" t="s">
        <v>27</v>
      </c>
      <c r="N22" s="16">
        <v>1</v>
      </c>
      <c r="O22" s="16" t="s">
        <v>27</v>
      </c>
      <c r="P22" s="16" t="s">
        <v>173</v>
      </c>
      <c r="Q22" s="16">
        <v>1</v>
      </c>
      <c r="R22" s="16" t="s">
        <v>27</v>
      </c>
      <c r="S22" s="16" t="s">
        <v>173</v>
      </c>
      <c r="T22" s="16">
        <v>1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>
      <c r="A23" s="14"/>
      <c r="B23" s="14">
        <f t="shared" ref="B23:B48" si="1">ROW()-4</f>
        <v>19</v>
      </c>
      <c r="C23" s="5">
        <v>6452</v>
      </c>
      <c r="D23" s="5" t="s">
        <v>54</v>
      </c>
      <c r="E23" s="14"/>
      <c r="F23" s="16" t="s">
        <v>103</v>
      </c>
      <c r="G23" s="16" t="s">
        <v>30</v>
      </c>
      <c r="H23" s="16">
        <v>1</v>
      </c>
      <c r="I23" s="16" t="s">
        <v>103</v>
      </c>
      <c r="J23" s="16" t="s">
        <v>30</v>
      </c>
      <c r="K23" s="16">
        <v>1</v>
      </c>
      <c r="L23" s="16" t="s">
        <v>103</v>
      </c>
      <c r="M23" s="16" t="s">
        <v>30</v>
      </c>
      <c r="N23" s="16">
        <v>1</v>
      </c>
      <c r="O23" s="16" t="s">
        <v>103</v>
      </c>
      <c r="P23" s="16" t="s">
        <v>30</v>
      </c>
      <c r="Q23" s="16">
        <v>1</v>
      </c>
      <c r="R23" s="16" t="s">
        <v>103</v>
      </c>
      <c r="S23" s="16" t="s">
        <v>30</v>
      </c>
      <c r="T23" s="16">
        <v>1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>
      <c r="A24" s="14"/>
      <c r="B24" s="14">
        <f t="shared" si="1"/>
        <v>20</v>
      </c>
      <c r="C24" s="5">
        <v>6379</v>
      </c>
      <c r="D24" s="5" t="s">
        <v>60</v>
      </c>
      <c r="E24" s="14"/>
      <c r="F24" s="16" t="s">
        <v>103</v>
      </c>
      <c r="G24" s="16" t="s">
        <v>44</v>
      </c>
      <c r="H24" s="16">
        <v>1</v>
      </c>
      <c r="I24" s="16" t="s">
        <v>103</v>
      </c>
      <c r="J24" s="16" t="s">
        <v>44</v>
      </c>
      <c r="K24" s="16">
        <v>1</v>
      </c>
      <c r="L24" s="16" t="s">
        <v>103</v>
      </c>
      <c r="M24" s="16" t="s">
        <v>44</v>
      </c>
      <c r="N24" s="55" t="s">
        <v>200</v>
      </c>
      <c r="O24" s="16" t="s">
        <v>103</v>
      </c>
      <c r="P24" s="16" t="s">
        <v>44</v>
      </c>
      <c r="Q24" s="55" t="s">
        <v>200</v>
      </c>
      <c r="R24" s="16" t="s">
        <v>103</v>
      </c>
      <c r="S24" s="16" t="s">
        <v>44</v>
      </c>
      <c r="T24" s="56" t="s">
        <v>200</v>
      </c>
      <c r="U24" s="16"/>
      <c r="V24" s="16"/>
      <c r="W24" s="5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>
      <c r="A25" s="14"/>
      <c r="B25" s="14">
        <f t="shared" si="1"/>
        <v>21</v>
      </c>
      <c r="C25" s="17">
        <v>6299</v>
      </c>
      <c r="D25" s="18" t="s">
        <v>28</v>
      </c>
      <c r="E25" s="16"/>
      <c r="F25" s="16" t="s">
        <v>103</v>
      </c>
      <c r="G25" s="16" t="s">
        <v>27</v>
      </c>
      <c r="H25" s="16">
        <v>1</v>
      </c>
      <c r="I25" s="16" t="s">
        <v>103</v>
      </c>
      <c r="J25" s="16" t="s">
        <v>27</v>
      </c>
      <c r="K25" s="56" t="s">
        <v>200</v>
      </c>
      <c r="L25" s="16" t="s">
        <v>103</v>
      </c>
      <c r="M25" s="16" t="s">
        <v>27</v>
      </c>
      <c r="N25" s="55" t="s">
        <v>200</v>
      </c>
      <c r="O25" s="16" t="s">
        <v>103</v>
      </c>
      <c r="P25" s="16" t="s">
        <v>27</v>
      </c>
      <c r="Q25" s="55" t="s">
        <v>200</v>
      </c>
      <c r="R25" s="16" t="s">
        <v>103</v>
      </c>
      <c r="S25" s="16" t="s">
        <v>27</v>
      </c>
      <c r="T25" s="56" t="s">
        <v>200</v>
      </c>
      <c r="U25" s="16"/>
      <c r="V25" s="16"/>
      <c r="W25" s="5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>
      <c r="A26" s="14"/>
      <c r="B26" s="14">
        <f t="shared" si="1"/>
        <v>22</v>
      </c>
      <c r="C26" s="17">
        <v>6198</v>
      </c>
      <c r="D26" s="18" t="s">
        <v>11</v>
      </c>
      <c r="E26" s="16"/>
      <c r="F26" s="16" t="s">
        <v>104</v>
      </c>
      <c r="G26" s="16" t="s">
        <v>76</v>
      </c>
      <c r="H26" s="16">
        <v>1</v>
      </c>
      <c r="I26" s="16" t="s">
        <v>104</v>
      </c>
      <c r="J26" s="16" t="s">
        <v>76</v>
      </c>
      <c r="K26" s="16">
        <v>1</v>
      </c>
      <c r="L26" s="16" t="s">
        <v>104</v>
      </c>
      <c r="M26" s="16" t="s">
        <v>76</v>
      </c>
      <c r="N26" s="16">
        <v>1</v>
      </c>
      <c r="O26" s="16" t="s">
        <v>104</v>
      </c>
      <c r="P26" s="16" t="s">
        <v>76</v>
      </c>
      <c r="Q26" s="16">
        <v>1</v>
      </c>
      <c r="R26" s="16" t="s">
        <v>104</v>
      </c>
      <c r="S26" s="16" t="s">
        <v>76</v>
      </c>
      <c r="T26" s="16">
        <v>1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>
      <c r="A27" s="14"/>
      <c r="B27" s="14">
        <f t="shared" si="1"/>
        <v>23</v>
      </c>
      <c r="C27" s="17">
        <v>6232</v>
      </c>
      <c r="D27" s="18" t="s">
        <v>15</v>
      </c>
      <c r="E27" s="16"/>
      <c r="F27" s="16" t="s">
        <v>105</v>
      </c>
      <c r="G27" s="16" t="s">
        <v>120</v>
      </c>
      <c r="H27" s="16">
        <v>1</v>
      </c>
      <c r="I27" s="16" t="s">
        <v>104</v>
      </c>
      <c r="J27" s="16" t="s">
        <v>76</v>
      </c>
      <c r="K27" s="16">
        <v>1</v>
      </c>
      <c r="L27" s="16" t="s">
        <v>104</v>
      </c>
      <c r="M27" s="16" t="s">
        <v>76</v>
      </c>
      <c r="N27" s="16">
        <v>1</v>
      </c>
      <c r="O27" s="16" t="s">
        <v>104</v>
      </c>
      <c r="P27" s="16" t="s">
        <v>76</v>
      </c>
      <c r="Q27" s="16">
        <v>1</v>
      </c>
      <c r="R27" s="16" t="s">
        <v>104</v>
      </c>
      <c r="S27" s="16" t="s">
        <v>76</v>
      </c>
      <c r="T27" s="16">
        <v>1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>
      <c r="A28" s="14"/>
      <c r="B28" s="14">
        <f t="shared" si="1"/>
        <v>24</v>
      </c>
      <c r="C28" s="9">
        <v>6105</v>
      </c>
      <c r="D28" s="3" t="s">
        <v>72</v>
      </c>
      <c r="E28" s="14"/>
      <c r="F28" s="16" t="s">
        <v>104</v>
      </c>
      <c r="G28" s="16" t="s">
        <v>76</v>
      </c>
      <c r="H28" s="16">
        <v>1</v>
      </c>
      <c r="I28" s="16" t="s">
        <v>104</v>
      </c>
      <c r="J28" s="16" t="s">
        <v>76</v>
      </c>
      <c r="K28" s="16">
        <v>1</v>
      </c>
      <c r="L28" s="16" t="s">
        <v>104</v>
      </c>
      <c r="M28" s="16" t="s">
        <v>76</v>
      </c>
      <c r="N28" s="16">
        <v>1</v>
      </c>
      <c r="O28" s="16" t="s">
        <v>104</v>
      </c>
      <c r="P28" s="16" t="s">
        <v>76</v>
      </c>
      <c r="Q28" s="16">
        <v>1</v>
      </c>
      <c r="R28" s="16" t="s">
        <v>104</v>
      </c>
      <c r="S28" s="16" t="s">
        <v>76</v>
      </c>
      <c r="T28" s="16">
        <v>1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>
      <c r="A29" s="14"/>
      <c r="B29" s="14">
        <f t="shared" si="1"/>
        <v>25</v>
      </c>
      <c r="C29" s="9">
        <v>6138</v>
      </c>
      <c r="D29" s="3" t="s">
        <v>5</v>
      </c>
      <c r="E29" s="14"/>
      <c r="F29" s="16" t="s">
        <v>104</v>
      </c>
      <c r="G29" s="16" t="s">
        <v>76</v>
      </c>
      <c r="H29" s="16">
        <v>1</v>
      </c>
      <c r="I29" s="16" t="s">
        <v>104</v>
      </c>
      <c r="J29" s="16" t="s">
        <v>76</v>
      </c>
      <c r="K29" s="16">
        <v>1</v>
      </c>
      <c r="L29" s="16" t="s">
        <v>104</v>
      </c>
      <c r="M29" s="16" t="s">
        <v>76</v>
      </c>
      <c r="N29" s="16">
        <v>1</v>
      </c>
      <c r="O29" s="16" t="s">
        <v>104</v>
      </c>
      <c r="P29" s="16" t="s">
        <v>76</v>
      </c>
      <c r="Q29" s="16">
        <v>1</v>
      </c>
      <c r="R29" s="16" t="s">
        <v>104</v>
      </c>
      <c r="S29" s="16" t="s">
        <v>76</v>
      </c>
      <c r="T29" s="16">
        <v>1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>
      <c r="A30" s="14"/>
      <c r="B30" s="14">
        <f t="shared" si="1"/>
        <v>26</v>
      </c>
      <c r="C30" s="9">
        <v>6186</v>
      </c>
      <c r="D30" s="3" t="s">
        <v>8</v>
      </c>
      <c r="E30" s="14"/>
      <c r="F30" s="16" t="s">
        <v>104</v>
      </c>
      <c r="G30" s="16" t="s">
        <v>76</v>
      </c>
      <c r="H30" s="16">
        <v>1</v>
      </c>
      <c r="I30" s="16" t="s">
        <v>104</v>
      </c>
      <c r="J30" s="16" t="s">
        <v>76</v>
      </c>
      <c r="K30" s="16">
        <v>1</v>
      </c>
      <c r="L30" s="16" t="s">
        <v>104</v>
      </c>
      <c r="M30" s="16" t="s">
        <v>76</v>
      </c>
      <c r="N30" s="16">
        <v>1</v>
      </c>
      <c r="O30" s="16" t="s">
        <v>104</v>
      </c>
      <c r="P30" s="16" t="s">
        <v>76</v>
      </c>
      <c r="Q30" s="16">
        <v>1</v>
      </c>
      <c r="R30" s="16" t="s">
        <v>104</v>
      </c>
      <c r="S30" s="16" t="s">
        <v>76</v>
      </c>
      <c r="T30" s="16">
        <v>1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>
      <c r="A31" s="14"/>
      <c r="B31" s="14">
        <f t="shared" si="1"/>
        <v>27</v>
      </c>
      <c r="C31" s="9">
        <v>6242</v>
      </c>
      <c r="D31" s="3" t="s">
        <v>17</v>
      </c>
      <c r="E31" s="14"/>
      <c r="F31" s="16" t="s">
        <v>104</v>
      </c>
      <c r="G31" s="16" t="s">
        <v>76</v>
      </c>
      <c r="H31" s="16">
        <v>1</v>
      </c>
      <c r="I31" s="16" t="s">
        <v>104</v>
      </c>
      <c r="J31" s="16" t="s">
        <v>76</v>
      </c>
      <c r="K31" s="16">
        <v>1</v>
      </c>
      <c r="L31" s="16" t="s">
        <v>104</v>
      </c>
      <c r="M31" s="16" t="s">
        <v>76</v>
      </c>
      <c r="N31" s="16">
        <v>1</v>
      </c>
      <c r="O31" s="16" t="s">
        <v>104</v>
      </c>
      <c r="P31" s="16" t="s">
        <v>76</v>
      </c>
      <c r="Q31" s="16">
        <v>1</v>
      </c>
      <c r="R31" s="16" t="s">
        <v>104</v>
      </c>
      <c r="S31" s="16" t="s">
        <v>76</v>
      </c>
      <c r="T31" s="16">
        <v>1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>
      <c r="A32" s="14"/>
      <c r="B32" s="14">
        <f t="shared" si="1"/>
        <v>28</v>
      </c>
      <c r="C32" s="5">
        <v>6297</v>
      </c>
      <c r="D32" s="5" t="s">
        <v>64</v>
      </c>
      <c r="E32" s="14"/>
      <c r="F32" s="16" t="s">
        <v>104</v>
      </c>
      <c r="G32" s="16" t="s">
        <v>76</v>
      </c>
      <c r="H32" s="16">
        <v>1</v>
      </c>
      <c r="I32" s="16" t="s">
        <v>104</v>
      </c>
      <c r="J32" s="16" t="s">
        <v>76</v>
      </c>
      <c r="K32" s="16">
        <v>1</v>
      </c>
      <c r="L32" s="16" t="s">
        <v>104</v>
      </c>
      <c r="M32" s="16" t="s">
        <v>76</v>
      </c>
      <c r="N32" s="16">
        <v>1</v>
      </c>
      <c r="O32" s="16" t="s">
        <v>104</v>
      </c>
      <c r="P32" s="16" t="s">
        <v>76</v>
      </c>
      <c r="Q32" s="16">
        <v>1</v>
      </c>
      <c r="R32" s="16" t="s">
        <v>104</v>
      </c>
      <c r="S32" s="16" t="s">
        <v>76</v>
      </c>
      <c r="T32" s="16">
        <v>1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7">
      <c r="A33" s="14"/>
      <c r="B33" s="14">
        <f t="shared" si="1"/>
        <v>29</v>
      </c>
      <c r="C33" s="5">
        <v>6319</v>
      </c>
      <c r="D33" s="5" t="s">
        <v>26</v>
      </c>
      <c r="E33" s="14"/>
      <c r="F33" s="16" t="s">
        <v>104</v>
      </c>
      <c r="G33" s="16" t="s">
        <v>27</v>
      </c>
      <c r="H33" s="56" t="s">
        <v>200</v>
      </c>
      <c r="I33" s="16" t="s">
        <v>104</v>
      </c>
      <c r="J33" s="16" t="s">
        <v>27</v>
      </c>
      <c r="K33" s="56" t="s">
        <v>200</v>
      </c>
      <c r="L33" s="16" t="s">
        <v>104</v>
      </c>
      <c r="M33" s="16" t="s">
        <v>27</v>
      </c>
      <c r="N33" s="55" t="s">
        <v>200</v>
      </c>
      <c r="O33" s="16" t="s">
        <v>104</v>
      </c>
      <c r="P33" s="16" t="s">
        <v>27</v>
      </c>
      <c r="Q33" s="55" t="s">
        <v>200</v>
      </c>
      <c r="R33" s="16" t="s">
        <v>104</v>
      </c>
      <c r="S33" s="16" t="s">
        <v>27</v>
      </c>
      <c r="T33" s="56" t="s">
        <v>200</v>
      </c>
      <c r="U33" s="16"/>
      <c r="V33" s="16"/>
      <c r="W33" s="5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7">
      <c r="A34" s="14"/>
      <c r="B34" s="14">
        <f t="shared" si="1"/>
        <v>30</v>
      </c>
      <c r="C34" s="5">
        <v>6471</v>
      </c>
      <c r="D34" s="5" t="s">
        <v>59</v>
      </c>
      <c r="E34" s="14"/>
      <c r="F34" s="16" t="s">
        <v>104</v>
      </c>
      <c r="G34" s="16" t="s">
        <v>27</v>
      </c>
      <c r="H34" s="16">
        <v>1</v>
      </c>
      <c r="I34" s="16" t="s">
        <v>104</v>
      </c>
      <c r="J34" s="16" t="s">
        <v>27</v>
      </c>
      <c r="K34" s="16">
        <v>1</v>
      </c>
      <c r="L34" s="16" t="s">
        <v>104</v>
      </c>
      <c r="M34" s="16" t="s">
        <v>27</v>
      </c>
      <c r="N34" s="16">
        <v>1</v>
      </c>
      <c r="O34" s="16" t="s">
        <v>104</v>
      </c>
      <c r="P34" s="16" t="s">
        <v>27</v>
      </c>
      <c r="Q34" s="16">
        <v>1</v>
      </c>
      <c r="R34" s="16" t="s">
        <v>104</v>
      </c>
      <c r="S34" s="16" t="s">
        <v>27</v>
      </c>
      <c r="T34" s="16">
        <v>1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7">
      <c r="A35" s="14"/>
      <c r="B35" s="14">
        <f t="shared" si="1"/>
        <v>31</v>
      </c>
      <c r="C35" s="5">
        <v>6325</v>
      </c>
      <c r="D35" s="5" t="s">
        <v>63</v>
      </c>
      <c r="E35" s="14"/>
      <c r="F35" s="16" t="s">
        <v>104</v>
      </c>
      <c r="G35" s="16" t="s">
        <v>76</v>
      </c>
      <c r="H35" s="16">
        <v>1</v>
      </c>
      <c r="I35" s="16" t="s">
        <v>104</v>
      </c>
      <c r="J35" s="16" t="s">
        <v>76</v>
      </c>
      <c r="K35" s="16">
        <v>1</v>
      </c>
      <c r="L35" s="16" t="s">
        <v>104</v>
      </c>
      <c r="M35" s="16" t="s">
        <v>76</v>
      </c>
      <c r="N35" s="16">
        <v>1</v>
      </c>
      <c r="O35" s="16" t="s">
        <v>104</v>
      </c>
      <c r="P35" s="16" t="s">
        <v>76</v>
      </c>
      <c r="Q35" s="16">
        <v>1</v>
      </c>
      <c r="R35" s="16" t="s">
        <v>104</v>
      </c>
      <c r="S35" s="16" t="s">
        <v>76</v>
      </c>
      <c r="T35" s="16">
        <v>1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7">
      <c r="A36" s="14"/>
      <c r="B36" s="14">
        <f t="shared" si="1"/>
        <v>32</v>
      </c>
      <c r="C36" s="5">
        <v>6463</v>
      </c>
      <c r="D36" s="5" t="s">
        <v>56</v>
      </c>
      <c r="E36" s="14"/>
      <c r="F36" s="16" t="s">
        <v>105</v>
      </c>
      <c r="G36" s="16" t="s">
        <v>118</v>
      </c>
      <c r="H36" s="16">
        <v>1</v>
      </c>
      <c r="I36" s="16" t="s">
        <v>105</v>
      </c>
      <c r="J36" s="16" t="s">
        <v>118</v>
      </c>
      <c r="K36" s="16">
        <v>1</v>
      </c>
      <c r="L36" s="16" t="s">
        <v>104</v>
      </c>
      <c r="M36" s="16" t="s">
        <v>44</v>
      </c>
      <c r="N36" s="16">
        <v>1</v>
      </c>
      <c r="O36" s="16" t="s">
        <v>104</v>
      </c>
      <c r="P36" s="16" t="s">
        <v>44</v>
      </c>
      <c r="Q36" s="16">
        <v>1</v>
      </c>
      <c r="R36" s="16" t="s">
        <v>104</v>
      </c>
      <c r="S36" s="16" t="s">
        <v>44</v>
      </c>
      <c r="T36" s="16">
        <v>1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7" s="38" customFormat="1">
      <c r="A37" s="15"/>
      <c r="B37" s="14">
        <f t="shared" si="1"/>
        <v>33</v>
      </c>
      <c r="C37" s="9">
        <v>6423</v>
      </c>
      <c r="D37" s="3" t="s">
        <v>36</v>
      </c>
      <c r="E37" s="14"/>
      <c r="F37" s="16" t="s">
        <v>107</v>
      </c>
      <c r="G37" s="16" t="s">
        <v>32</v>
      </c>
      <c r="H37" s="16">
        <v>1</v>
      </c>
      <c r="I37" s="16" t="s">
        <v>107</v>
      </c>
      <c r="J37" s="16" t="s">
        <v>32</v>
      </c>
      <c r="K37" s="16">
        <v>1</v>
      </c>
      <c r="L37" s="16" t="s">
        <v>104</v>
      </c>
      <c r="M37" s="16" t="s">
        <v>76</v>
      </c>
      <c r="N37" s="16">
        <v>1</v>
      </c>
      <c r="O37" s="16" t="s">
        <v>104</v>
      </c>
      <c r="P37" s="16" t="s">
        <v>76</v>
      </c>
      <c r="Q37" s="16">
        <v>1</v>
      </c>
      <c r="R37" s="16" t="s">
        <v>104</v>
      </c>
      <c r="S37" s="16" t="s">
        <v>76</v>
      </c>
      <c r="T37" s="16">
        <v>1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47">
      <c r="A38" s="14"/>
      <c r="B38" s="14">
        <f t="shared" si="1"/>
        <v>34</v>
      </c>
      <c r="C38" s="41">
        <v>6255</v>
      </c>
      <c r="D38" s="41" t="s">
        <v>20</v>
      </c>
      <c r="E38" s="14"/>
      <c r="F38" s="16" t="s">
        <v>107</v>
      </c>
      <c r="G38" s="16" t="s">
        <v>32</v>
      </c>
      <c r="H38" s="16">
        <v>1</v>
      </c>
      <c r="I38" s="16" t="s">
        <v>107</v>
      </c>
      <c r="J38" s="16" t="s">
        <v>32</v>
      </c>
      <c r="K38" s="16">
        <v>1</v>
      </c>
      <c r="L38" s="16" t="s">
        <v>104</v>
      </c>
      <c r="M38" s="16" t="s">
        <v>76</v>
      </c>
      <c r="N38" s="16">
        <v>1</v>
      </c>
      <c r="O38" s="16" t="s">
        <v>104</v>
      </c>
      <c r="P38" s="16" t="s">
        <v>76</v>
      </c>
      <c r="Q38" s="16">
        <v>1</v>
      </c>
      <c r="R38" s="16" t="s">
        <v>104</v>
      </c>
      <c r="S38" s="16" t="s">
        <v>76</v>
      </c>
      <c r="T38" s="16">
        <v>1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47" s="38" customFormat="1">
      <c r="A39" s="15"/>
      <c r="B39" s="14">
        <f t="shared" si="1"/>
        <v>35</v>
      </c>
      <c r="C39" s="40">
        <v>6428</v>
      </c>
      <c r="D39" s="41" t="s">
        <v>39</v>
      </c>
      <c r="E39" s="14"/>
      <c r="F39" s="16" t="s">
        <v>107</v>
      </c>
      <c r="G39" s="16" t="s">
        <v>32</v>
      </c>
      <c r="H39" s="16">
        <v>1</v>
      </c>
      <c r="I39" s="16" t="s">
        <v>107</v>
      </c>
      <c r="J39" s="16" t="s">
        <v>32</v>
      </c>
      <c r="K39" s="16">
        <v>1</v>
      </c>
      <c r="L39" s="16" t="s">
        <v>104</v>
      </c>
      <c r="M39" s="16" t="s">
        <v>76</v>
      </c>
      <c r="N39" s="16">
        <v>1</v>
      </c>
      <c r="O39" s="16" t="s">
        <v>104</v>
      </c>
      <c r="P39" s="16" t="s">
        <v>76</v>
      </c>
      <c r="Q39" s="16">
        <v>1</v>
      </c>
      <c r="R39" s="16" t="s">
        <v>104</v>
      </c>
      <c r="S39" s="16" t="s">
        <v>76</v>
      </c>
      <c r="T39" s="16">
        <v>1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47" s="38" customFormat="1">
      <c r="A40" s="15"/>
      <c r="B40" s="14">
        <f t="shared" si="1"/>
        <v>36</v>
      </c>
      <c r="C40" s="5">
        <v>6338</v>
      </c>
      <c r="D40" s="5" t="s">
        <v>29</v>
      </c>
      <c r="E40" s="14"/>
      <c r="F40" s="16" t="s">
        <v>107</v>
      </c>
      <c r="G40" s="16" t="s">
        <v>32</v>
      </c>
      <c r="H40" s="16">
        <v>1</v>
      </c>
      <c r="I40" s="16" t="s">
        <v>107</v>
      </c>
      <c r="J40" s="16" t="s">
        <v>32</v>
      </c>
      <c r="K40" s="16">
        <v>1</v>
      </c>
      <c r="L40" s="16" t="s">
        <v>104</v>
      </c>
      <c r="M40" s="16" t="s">
        <v>27</v>
      </c>
      <c r="N40" s="16">
        <v>1</v>
      </c>
      <c r="O40" s="16" t="s">
        <v>104</v>
      </c>
      <c r="P40" s="16" t="s">
        <v>27</v>
      </c>
      <c r="Q40" s="16">
        <v>1</v>
      </c>
      <c r="R40" s="16" t="s">
        <v>104</v>
      </c>
      <c r="S40" s="16" t="s">
        <v>27</v>
      </c>
      <c r="T40" s="16">
        <v>1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>
      <c r="A41" s="14"/>
      <c r="B41" s="14">
        <f t="shared" si="1"/>
        <v>37</v>
      </c>
      <c r="C41" s="5">
        <v>6470</v>
      </c>
      <c r="D41" s="5" t="s">
        <v>58</v>
      </c>
      <c r="E41" s="14"/>
      <c r="F41" s="16" t="s">
        <v>107</v>
      </c>
      <c r="G41" s="16" t="s">
        <v>32</v>
      </c>
      <c r="H41" s="16">
        <v>1</v>
      </c>
      <c r="I41" s="16" t="s">
        <v>27</v>
      </c>
      <c r="J41" s="16" t="s">
        <v>27</v>
      </c>
      <c r="K41" s="16">
        <v>1</v>
      </c>
      <c r="L41" s="16" t="s">
        <v>104</v>
      </c>
      <c r="M41" s="16" t="s">
        <v>27</v>
      </c>
      <c r="N41" s="16">
        <v>1</v>
      </c>
      <c r="O41" s="16" t="s">
        <v>104</v>
      </c>
      <c r="P41" s="16" t="s">
        <v>27</v>
      </c>
      <c r="Q41" s="16">
        <v>1</v>
      </c>
      <c r="R41" s="16" t="s">
        <v>104</v>
      </c>
      <c r="S41" s="16" t="s">
        <v>27</v>
      </c>
      <c r="T41" s="16">
        <v>1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47">
      <c r="A42" s="14"/>
      <c r="B42" s="14">
        <f t="shared" si="1"/>
        <v>38</v>
      </c>
      <c r="C42" s="9">
        <v>6245</v>
      </c>
      <c r="D42" s="3" t="s">
        <v>18</v>
      </c>
      <c r="E42" s="14"/>
      <c r="F42" s="16" t="s">
        <v>105</v>
      </c>
      <c r="G42" s="16" t="s">
        <v>118</v>
      </c>
      <c r="H42" s="16">
        <v>1</v>
      </c>
      <c r="I42" s="16" t="s">
        <v>105</v>
      </c>
      <c r="J42" s="16" t="s">
        <v>118</v>
      </c>
      <c r="K42" s="16">
        <v>1</v>
      </c>
      <c r="L42" s="16" t="s">
        <v>105</v>
      </c>
      <c r="M42" s="16" t="s">
        <v>120</v>
      </c>
      <c r="N42" s="16">
        <v>0</v>
      </c>
      <c r="O42" s="16" t="s">
        <v>105</v>
      </c>
      <c r="P42" s="16" t="s">
        <v>120</v>
      </c>
      <c r="Q42" s="16">
        <v>0</v>
      </c>
      <c r="R42" s="16" t="s">
        <v>105</v>
      </c>
      <c r="S42" s="16" t="s">
        <v>120</v>
      </c>
      <c r="T42" s="16">
        <v>0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s="38" customFormat="1">
      <c r="A43" s="15"/>
      <c r="B43" s="14">
        <f t="shared" si="1"/>
        <v>39</v>
      </c>
      <c r="C43" s="17">
        <v>6191</v>
      </c>
      <c r="D43" s="18" t="s">
        <v>10</v>
      </c>
      <c r="E43" s="16"/>
      <c r="F43" s="16" t="s">
        <v>105</v>
      </c>
      <c r="G43" s="16" t="s">
        <v>120</v>
      </c>
      <c r="H43" s="16">
        <v>0</v>
      </c>
      <c r="I43" s="16" t="s">
        <v>105</v>
      </c>
      <c r="J43" s="16" t="s">
        <v>120</v>
      </c>
      <c r="K43" s="16">
        <v>0</v>
      </c>
      <c r="L43" s="16" t="s">
        <v>105</v>
      </c>
      <c r="M43" s="16" t="s">
        <v>120</v>
      </c>
      <c r="N43" s="16">
        <v>0</v>
      </c>
      <c r="O43" s="16" t="s">
        <v>105</v>
      </c>
      <c r="P43" s="16" t="s">
        <v>120</v>
      </c>
      <c r="Q43" s="16">
        <v>0</v>
      </c>
      <c r="R43" s="16" t="s">
        <v>105</v>
      </c>
      <c r="S43" s="16" t="s">
        <v>120</v>
      </c>
      <c r="T43" s="16">
        <v>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47">
      <c r="A44" s="14"/>
      <c r="B44" s="14">
        <f t="shared" si="1"/>
        <v>40</v>
      </c>
      <c r="C44" s="9">
        <v>6099</v>
      </c>
      <c r="D44" s="3" t="s">
        <v>3</v>
      </c>
      <c r="E44" s="14"/>
      <c r="F44" s="16" t="s">
        <v>105</v>
      </c>
      <c r="G44" s="16" t="s">
        <v>44</v>
      </c>
      <c r="H44" s="16">
        <v>1</v>
      </c>
      <c r="I44" s="16" t="s">
        <v>105</v>
      </c>
      <c r="J44" s="16" t="s">
        <v>44</v>
      </c>
      <c r="K44" s="16">
        <v>1</v>
      </c>
      <c r="L44" s="16" t="s">
        <v>105</v>
      </c>
      <c r="M44" s="16" t="s">
        <v>44</v>
      </c>
      <c r="N44" s="16">
        <v>1</v>
      </c>
      <c r="O44" s="16" t="s">
        <v>105</v>
      </c>
      <c r="P44" s="16" t="s">
        <v>44</v>
      </c>
      <c r="Q44" s="16">
        <v>1</v>
      </c>
      <c r="R44" s="16" t="s">
        <v>105</v>
      </c>
      <c r="S44" s="16" t="s">
        <v>44</v>
      </c>
      <c r="T44" s="16">
        <v>1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47">
      <c r="A45" s="14"/>
      <c r="B45" s="14">
        <f t="shared" si="1"/>
        <v>41</v>
      </c>
      <c r="C45" s="9">
        <v>6113</v>
      </c>
      <c r="D45" s="3" t="s">
        <v>4</v>
      </c>
      <c r="E45" s="14"/>
      <c r="F45" s="16" t="s">
        <v>105</v>
      </c>
      <c r="G45" s="16" t="s">
        <v>118</v>
      </c>
      <c r="H45" s="16">
        <v>1</v>
      </c>
      <c r="I45" s="16" t="s">
        <v>105</v>
      </c>
      <c r="J45" s="16" t="s">
        <v>118</v>
      </c>
      <c r="K45" s="16">
        <v>1</v>
      </c>
      <c r="L45" s="16" t="s">
        <v>105</v>
      </c>
      <c r="M45" s="16" t="s">
        <v>118</v>
      </c>
      <c r="N45" s="16">
        <v>1</v>
      </c>
      <c r="O45" s="16" t="s">
        <v>105</v>
      </c>
      <c r="P45" s="16" t="s">
        <v>118</v>
      </c>
      <c r="Q45" s="16">
        <v>1</v>
      </c>
      <c r="R45" s="16" t="s">
        <v>105</v>
      </c>
      <c r="S45" s="16" t="s">
        <v>118</v>
      </c>
      <c r="T45" s="16">
        <v>1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spans="1:47">
      <c r="A46" s="14"/>
      <c r="B46" s="14">
        <f t="shared" si="1"/>
        <v>42</v>
      </c>
      <c r="C46" s="9">
        <v>6189</v>
      </c>
      <c r="D46" s="3" t="s">
        <v>9</v>
      </c>
      <c r="E46" s="14"/>
      <c r="F46" s="16" t="s">
        <v>105</v>
      </c>
      <c r="G46" s="16" t="s">
        <v>118</v>
      </c>
      <c r="H46" s="16">
        <v>1</v>
      </c>
      <c r="I46" s="16" t="s">
        <v>105</v>
      </c>
      <c r="J46" s="16" t="s">
        <v>118</v>
      </c>
      <c r="K46" s="16">
        <v>1</v>
      </c>
      <c r="L46" s="16" t="s">
        <v>105</v>
      </c>
      <c r="M46" s="16" t="s">
        <v>118</v>
      </c>
      <c r="N46" s="16">
        <v>1</v>
      </c>
      <c r="O46" s="16" t="s">
        <v>105</v>
      </c>
      <c r="P46" s="16" t="s">
        <v>118</v>
      </c>
      <c r="Q46" s="16">
        <v>1</v>
      </c>
      <c r="R46" s="16" t="s">
        <v>105</v>
      </c>
      <c r="S46" s="16" t="s">
        <v>118</v>
      </c>
      <c r="T46" s="16">
        <v>1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1:47">
      <c r="A47" s="14"/>
      <c r="B47" s="14">
        <f t="shared" si="1"/>
        <v>43</v>
      </c>
      <c r="C47" s="9">
        <v>6224</v>
      </c>
      <c r="D47" s="3" t="s">
        <v>12</v>
      </c>
      <c r="E47" s="14"/>
      <c r="F47" s="16" t="s">
        <v>105</v>
      </c>
      <c r="G47" s="16" t="s">
        <v>118</v>
      </c>
      <c r="H47" s="16">
        <v>1</v>
      </c>
      <c r="I47" s="16" t="s">
        <v>105</v>
      </c>
      <c r="J47" s="16" t="s">
        <v>118</v>
      </c>
      <c r="K47" s="16">
        <v>1</v>
      </c>
      <c r="L47" s="16" t="s">
        <v>105</v>
      </c>
      <c r="M47" s="16" t="s">
        <v>118</v>
      </c>
      <c r="N47" s="16">
        <v>1</v>
      </c>
      <c r="O47" s="16" t="s">
        <v>105</v>
      </c>
      <c r="P47" s="16" t="s">
        <v>118</v>
      </c>
      <c r="Q47" s="16">
        <v>1</v>
      </c>
      <c r="R47" s="16" t="s">
        <v>105</v>
      </c>
      <c r="S47" s="16" t="s">
        <v>118</v>
      </c>
      <c r="T47" s="16">
        <v>1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1:47">
      <c r="A48" s="14"/>
      <c r="B48" s="14">
        <f t="shared" si="1"/>
        <v>44</v>
      </c>
      <c r="C48" s="9">
        <v>6228</v>
      </c>
      <c r="D48" s="3" t="s">
        <v>13</v>
      </c>
      <c r="E48" s="14"/>
      <c r="F48" s="16" t="s">
        <v>105</v>
      </c>
      <c r="G48" s="16" t="s">
        <v>120</v>
      </c>
      <c r="H48" s="16">
        <v>0</v>
      </c>
      <c r="I48" s="16" t="s">
        <v>105</v>
      </c>
      <c r="J48" s="16" t="s">
        <v>120</v>
      </c>
      <c r="K48" s="16">
        <v>1</v>
      </c>
      <c r="L48" s="16" t="s">
        <v>105</v>
      </c>
      <c r="M48" s="16" t="s">
        <v>120</v>
      </c>
      <c r="N48" s="16">
        <v>0</v>
      </c>
      <c r="O48" s="16" t="s">
        <v>105</v>
      </c>
      <c r="P48" s="16" t="s">
        <v>120</v>
      </c>
      <c r="Q48" s="16">
        <v>1</v>
      </c>
      <c r="R48" s="16" t="s">
        <v>105</v>
      </c>
      <c r="S48" s="16" t="s">
        <v>120</v>
      </c>
      <c r="T48" s="16">
        <v>1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spans="1:47">
      <c r="A49" s="14"/>
      <c r="B49" s="14">
        <f t="shared" ref="B49:B105" si="2">ROW()-4</f>
        <v>45</v>
      </c>
      <c r="C49" s="3">
        <v>6508</v>
      </c>
      <c r="D49" s="3" t="s">
        <v>93</v>
      </c>
      <c r="E49" s="14"/>
      <c r="F49" s="16" t="s">
        <v>105</v>
      </c>
      <c r="G49" s="16" t="s">
        <v>120</v>
      </c>
      <c r="H49" s="16">
        <v>0</v>
      </c>
      <c r="I49" s="16" t="s">
        <v>105</v>
      </c>
      <c r="J49" s="16" t="s">
        <v>120</v>
      </c>
      <c r="K49" s="16">
        <v>0</v>
      </c>
      <c r="L49" s="16" t="s">
        <v>105</v>
      </c>
      <c r="M49" s="16" t="s">
        <v>120</v>
      </c>
      <c r="N49" s="16">
        <v>0</v>
      </c>
      <c r="O49" s="16" t="s">
        <v>105</v>
      </c>
      <c r="P49" s="16" t="s">
        <v>120</v>
      </c>
      <c r="Q49" s="16">
        <v>0</v>
      </c>
      <c r="R49" s="16" t="s">
        <v>105</v>
      </c>
      <c r="S49" s="16" t="s">
        <v>120</v>
      </c>
      <c r="T49" s="16">
        <v>0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spans="1:47">
      <c r="A50" s="14"/>
      <c r="B50" s="14">
        <f t="shared" si="2"/>
        <v>46</v>
      </c>
      <c r="C50" s="3">
        <v>6509</v>
      </c>
      <c r="D50" s="3" t="s">
        <v>92</v>
      </c>
      <c r="E50" s="14"/>
      <c r="F50" s="16" t="s">
        <v>105</v>
      </c>
      <c r="G50" s="16" t="s">
        <v>120</v>
      </c>
      <c r="H50" s="16">
        <v>0</v>
      </c>
      <c r="I50" s="16" t="s">
        <v>105</v>
      </c>
      <c r="J50" s="16" t="s">
        <v>120</v>
      </c>
      <c r="K50" s="16">
        <v>0</v>
      </c>
      <c r="L50" s="16" t="s">
        <v>105</v>
      </c>
      <c r="M50" s="16" t="s">
        <v>120</v>
      </c>
      <c r="N50" s="16">
        <v>0</v>
      </c>
      <c r="O50" s="16" t="s">
        <v>105</v>
      </c>
      <c r="P50" s="16" t="s">
        <v>120</v>
      </c>
      <c r="Q50" s="16">
        <v>0</v>
      </c>
      <c r="R50" s="16" t="s">
        <v>105</v>
      </c>
      <c r="S50" s="16" t="s">
        <v>120</v>
      </c>
      <c r="T50" s="16">
        <v>0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spans="1:47">
      <c r="A51" s="14"/>
      <c r="B51" s="14">
        <f t="shared" si="2"/>
        <v>47</v>
      </c>
      <c r="C51" s="3">
        <v>6519</v>
      </c>
      <c r="D51" s="3" t="s">
        <v>127</v>
      </c>
      <c r="E51" s="14"/>
      <c r="F51" s="16"/>
      <c r="G51" s="16"/>
      <c r="H51" s="16"/>
      <c r="I51" s="16" t="s">
        <v>105</v>
      </c>
      <c r="J51" s="16" t="s">
        <v>166</v>
      </c>
      <c r="K51" s="16">
        <v>1</v>
      </c>
      <c r="L51" s="16" t="s">
        <v>105</v>
      </c>
      <c r="M51" s="16" t="s">
        <v>166</v>
      </c>
      <c r="N51" s="16">
        <v>1</v>
      </c>
      <c r="O51" s="16" t="s">
        <v>105</v>
      </c>
      <c r="P51" s="16" t="s">
        <v>166</v>
      </c>
      <c r="Q51" s="16">
        <v>1</v>
      </c>
      <c r="R51" s="16" t="s">
        <v>105</v>
      </c>
      <c r="S51" s="16" t="s">
        <v>166</v>
      </c>
      <c r="T51" s="16">
        <v>1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spans="1:47">
      <c r="A52" s="14"/>
      <c r="B52" s="14">
        <f t="shared" si="2"/>
        <v>48</v>
      </c>
      <c r="C52" s="3">
        <v>6523</v>
      </c>
      <c r="D52" s="3" t="s">
        <v>129</v>
      </c>
      <c r="E52" s="14"/>
      <c r="F52" s="16"/>
      <c r="G52" s="16"/>
      <c r="H52" s="16"/>
      <c r="I52" s="16" t="s">
        <v>105</v>
      </c>
      <c r="J52" s="16" t="s">
        <v>166</v>
      </c>
      <c r="K52" s="16">
        <v>1</v>
      </c>
      <c r="L52" s="16" t="s">
        <v>105</v>
      </c>
      <c r="M52" s="16" t="s">
        <v>166</v>
      </c>
      <c r="N52" s="16">
        <v>1</v>
      </c>
      <c r="O52" s="16" t="s">
        <v>105</v>
      </c>
      <c r="P52" s="16" t="s">
        <v>166</v>
      </c>
      <c r="Q52" s="16">
        <v>1</v>
      </c>
      <c r="R52" s="16" t="s">
        <v>105</v>
      </c>
      <c r="S52" s="16" t="s">
        <v>166</v>
      </c>
      <c r="T52" s="16">
        <v>1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spans="1:47">
      <c r="A53" s="14"/>
      <c r="B53" s="14">
        <f t="shared" si="2"/>
        <v>49</v>
      </c>
      <c r="C53" s="3">
        <v>6525</v>
      </c>
      <c r="D53" s="3" t="s">
        <v>131</v>
      </c>
      <c r="E53" s="14"/>
      <c r="F53" s="16"/>
      <c r="G53" s="16"/>
      <c r="H53" s="16"/>
      <c r="I53" s="16" t="s">
        <v>105</v>
      </c>
      <c r="J53" s="16" t="s">
        <v>166</v>
      </c>
      <c r="K53" s="16">
        <v>1</v>
      </c>
      <c r="L53" s="16" t="s">
        <v>105</v>
      </c>
      <c r="M53" s="16" t="s">
        <v>166</v>
      </c>
      <c r="N53" s="16">
        <v>1</v>
      </c>
      <c r="O53" s="16" t="s">
        <v>105</v>
      </c>
      <c r="P53" s="16" t="s">
        <v>166</v>
      </c>
      <c r="Q53" s="16">
        <v>1</v>
      </c>
      <c r="R53" s="16" t="s">
        <v>105</v>
      </c>
      <c r="S53" s="16" t="s">
        <v>166</v>
      </c>
      <c r="T53" s="16">
        <v>1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spans="1:47">
      <c r="A54" s="14"/>
      <c r="B54" s="14">
        <f t="shared" si="2"/>
        <v>50</v>
      </c>
      <c r="C54" s="9">
        <v>6477</v>
      </c>
      <c r="D54" s="3" t="s">
        <v>83</v>
      </c>
      <c r="E54" s="14"/>
      <c r="F54" s="16" t="s">
        <v>105</v>
      </c>
      <c r="G54" s="16" t="s">
        <v>109</v>
      </c>
      <c r="H54" s="16">
        <v>1</v>
      </c>
      <c r="I54" s="16" t="s">
        <v>105</v>
      </c>
      <c r="J54" s="16" t="s">
        <v>109</v>
      </c>
      <c r="K54" s="16">
        <v>1</v>
      </c>
      <c r="L54" s="16" t="s">
        <v>105</v>
      </c>
      <c r="M54" s="16" t="s">
        <v>109</v>
      </c>
      <c r="N54" s="16">
        <v>1</v>
      </c>
      <c r="O54" s="16" t="s">
        <v>105</v>
      </c>
      <c r="P54" s="16" t="s">
        <v>109</v>
      </c>
      <c r="Q54" s="16">
        <v>1</v>
      </c>
      <c r="R54" s="16" t="s">
        <v>105</v>
      </c>
      <c r="S54" s="16" t="s">
        <v>109</v>
      </c>
      <c r="T54" s="16">
        <v>1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spans="1:47">
      <c r="A55" s="14"/>
      <c r="B55" s="14">
        <f t="shared" si="2"/>
        <v>51</v>
      </c>
      <c r="C55" s="3">
        <v>6522</v>
      </c>
      <c r="D55" s="3" t="s">
        <v>128</v>
      </c>
      <c r="E55" s="14"/>
      <c r="F55" s="16"/>
      <c r="G55" s="16"/>
      <c r="H55" s="16"/>
      <c r="I55" s="16" t="s">
        <v>105</v>
      </c>
      <c r="J55" s="16" t="s">
        <v>109</v>
      </c>
      <c r="K55" s="16">
        <v>1</v>
      </c>
      <c r="L55" s="16" t="s">
        <v>105</v>
      </c>
      <c r="M55" s="16" t="s">
        <v>109</v>
      </c>
      <c r="N55" s="16">
        <v>1</v>
      </c>
      <c r="O55" s="16" t="s">
        <v>105</v>
      </c>
      <c r="P55" s="16" t="s">
        <v>109</v>
      </c>
      <c r="Q55" s="16">
        <v>1</v>
      </c>
      <c r="R55" s="16" t="s">
        <v>105</v>
      </c>
      <c r="S55" s="16" t="s">
        <v>109</v>
      </c>
      <c r="T55" s="16">
        <v>1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spans="1:47">
      <c r="A56" s="14"/>
      <c r="B56" s="14">
        <f t="shared" si="2"/>
        <v>52</v>
      </c>
      <c r="C56" s="3">
        <v>6541</v>
      </c>
      <c r="D56" s="3" t="s">
        <v>182</v>
      </c>
      <c r="E56" s="14"/>
      <c r="F56" s="16"/>
      <c r="G56" s="16"/>
      <c r="H56" s="16"/>
      <c r="I56" s="16"/>
      <c r="J56" s="16"/>
      <c r="K56" s="16"/>
      <c r="L56" s="16" t="s">
        <v>105</v>
      </c>
      <c r="M56" s="16" t="s">
        <v>109</v>
      </c>
      <c r="N56" s="16">
        <v>1</v>
      </c>
      <c r="O56" s="16" t="s">
        <v>105</v>
      </c>
      <c r="P56" s="16" t="s">
        <v>109</v>
      </c>
      <c r="Q56" s="16">
        <v>1</v>
      </c>
      <c r="R56" s="16" t="s">
        <v>105</v>
      </c>
      <c r="S56" s="16" t="s">
        <v>109</v>
      </c>
      <c r="T56" s="16">
        <v>1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spans="1:47" s="38" customFormat="1">
      <c r="A57" s="15"/>
      <c r="B57" s="14">
        <f t="shared" si="2"/>
        <v>53</v>
      </c>
      <c r="C57" s="3">
        <v>6517</v>
      </c>
      <c r="D57" s="3" t="s">
        <v>125</v>
      </c>
      <c r="E57" s="14"/>
      <c r="F57" s="16"/>
      <c r="G57" s="16"/>
      <c r="H57" s="16"/>
      <c r="I57" s="16" t="s">
        <v>106</v>
      </c>
      <c r="J57" s="16" t="s">
        <v>38</v>
      </c>
      <c r="K57" s="16">
        <v>1</v>
      </c>
      <c r="L57" s="16" t="s">
        <v>106</v>
      </c>
      <c r="M57" s="16" t="s">
        <v>38</v>
      </c>
      <c r="N57" s="16">
        <v>1</v>
      </c>
      <c r="O57" s="16" t="s">
        <v>106</v>
      </c>
      <c r="P57" s="16" t="s">
        <v>38</v>
      </c>
      <c r="Q57" s="16">
        <v>1</v>
      </c>
      <c r="R57" s="16" t="s">
        <v>106</v>
      </c>
      <c r="S57" s="16" t="s">
        <v>38</v>
      </c>
      <c r="T57" s="16">
        <v>1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spans="1:47">
      <c r="A58" s="14"/>
      <c r="B58" s="14">
        <f t="shared" si="2"/>
        <v>54</v>
      </c>
      <c r="C58" s="3">
        <v>6536</v>
      </c>
      <c r="D58" s="3" t="s">
        <v>127</v>
      </c>
      <c r="E58" s="14"/>
      <c r="F58" s="16"/>
      <c r="G58" s="16"/>
      <c r="H58" s="16"/>
      <c r="I58" s="16"/>
      <c r="J58" s="16"/>
      <c r="K58" s="16"/>
      <c r="L58" s="16" t="s">
        <v>106</v>
      </c>
      <c r="M58" s="16" t="s">
        <v>145</v>
      </c>
      <c r="N58" s="16">
        <v>1</v>
      </c>
      <c r="O58" s="16" t="s">
        <v>103</v>
      </c>
      <c r="P58" s="16" t="s">
        <v>30</v>
      </c>
      <c r="Q58" s="16">
        <v>1</v>
      </c>
      <c r="R58" s="16" t="s">
        <v>103</v>
      </c>
      <c r="S58" s="16" t="s">
        <v>30</v>
      </c>
      <c r="T58" s="16">
        <v>1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spans="1:47">
      <c r="A59" s="14"/>
      <c r="B59" s="14">
        <f t="shared" si="2"/>
        <v>55</v>
      </c>
      <c r="C59" s="3">
        <v>6518</v>
      </c>
      <c r="D59" s="3" t="s">
        <v>126</v>
      </c>
      <c r="E59" s="14"/>
      <c r="F59" s="16"/>
      <c r="G59" s="16"/>
      <c r="H59" s="16"/>
      <c r="I59" s="16" t="s">
        <v>105</v>
      </c>
      <c r="J59" s="16" t="s">
        <v>120</v>
      </c>
      <c r="K59" s="16">
        <v>0</v>
      </c>
      <c r="L59" s="16" t="s">
        <v>105</v>
      </c>
      <c r="M59" s="16" t="s">
        <v>120</v>
      </c>
      <c r="N59" s="16">
        <v>0</v>
      </c>
      <c r="O59" s="16" t="s">
        <v>105</v>
      </c>
      <c r="P59" s="16" t="s">
        <v>120</v>
      </c>
      <c r="Q59" s="16">
        <v>0</v>
      </c>
      <c r="R59" s="16" t="s">
        <v>105</v>
      </c>
      <c r="S59" s="16" t="s">
        <v>120</v>
      </c>
      <c r="T59" s="16">
        <v>0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spans="1:47">
      <c r="A60" s="14"/>
      <c r="B60" s="14">
        <f t="shared" si="2"/>
        <v>56</v>
      </c>
      <c r="C60" s="3">
        <v>6526</v>
      </c>
      <c r="D60" s="3" t="s">
        <v>132</v>
      </c>
      <c r="E60" s="14"/>
      <c r="F60" s="16"/>
      <c r="G60" s="16"/>
      <c r="H60" s="16"/>
      <c r="I60" s="16" t="s">
        <v>105</v>
      </c>
      <c r="J60" s="16" t="s">
        <v>120</v>
      </c>
      <c r="K60" s="16">
        <v>0</v>
      </c>
      <c r="L60" s="16" t="s">
        <v>105</v>
      </c>
      <c r="M60" s="16" t="s">
        <v>120</v>
      </c>
      <c r="N60" s="16">
        <v>0</v>
      </c>
      <c r="O60" s="16" t="s">
        <v>105</v>
      </c>
      <c r="P60" s="16" t="s">
        <v>120</v>
      </c>
      <c r="Q60" s="16">
        <v>0</v>
      </c>
      <c r="R60" s="16" t="s">
        <v>105</v>
      </c>
      <c r="S60" s="16" t="s">
        <v>120</v>
      </c>
      <c r="T60" s="16">
        <v>0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spans="1:47">
      <c r="A61" s="14"/>
      <c r="B61" s="14">
        <f t="shared" si="2"/>
        <v>57</v>
      </c>
      <c r="C61" s="9">
        <v>6261</v>
      </c>
      <c r="D61" s="3" t="s">
        <v>22</v>
      </c>
      <c r="E61" s="14"/>
      <c r="F61" s="16" t="s">
        <v>106</v>
      </c>
      <c r="G61" s="16" t="s">
        <v>38</v>
      </c>
      <c r="H61" s="16">
        <v>1</v>
      </c>
      <c r="I61" s="16" t="s">
        <v>106</v>
      </c>
      <c r="J61" s="16" t="s">
        <v>38</v>
      </c>
      <c r="K61" s="16">
        <v>1</v>
      </c>
      <c r="L61" s="16" t="s">
        <v>106</v>
      </c>
      <c r="M61" s="16" t="s">
        <v>38</v>
      </c>
      <c r="N61" s="16">
        <v>1</v>
      </c>
      <c r="O61" s="16" t="s">
        <v>106</v>
      </c>
      <c r="P61" s="16" t="s">
        <v>38</v>
      </c>
      <c r="Q61" s="16">
        <v>1</v>
      </c>
      <c r="R61" s="16" t="s">
        <v>106</v>
      </c>
      <c r="S61" s="16" t="s">
        <v>38</v>
      </c>
      <c r="T61" s="16">
        <v>1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>
      <c r="A62" s="14"/>
      <c r="B62" s="14">
        <f t="shared" si="2"/>
        <v>58</v>
      </c>
      <c r="C62" s="9">
        <v>6280</v>
      </c>
      <c r="D62" s="3" t="s">
        <v>25</v>
      </c>
      <c r="E62" s="14"/>
      <c r="F62" s="16" t="s">
        <v>106</v>
      </c>
      <c r="G62" s="16" t="s">
        <v>31</v>
      </c>
      <c r="H62" s="16">
        <v>1</v>
      </c>
      <c r="I62" s="16" t="s">
        <v>106</v>
      </c>
      <c r="J62" s="16" t="s">
        <v>31</v>
      </c>
      <c r="K62" s="16">
        <v>1</v>
      </c>
      <c r="L62" s="16" t="s">
        <v>106</v>
      </c>
      <c r="M62" s="16" t="s">
        <v>31</v>
      </c>
      <c r="N62" s="16">
        <v>1</v>
      </c>
      <c r="O62" s="16" t="s">
        <v>106</v>
      </c>
      <c r="P62" s="16" t="s">
        <v>31</v>
      </c>
      <c r="Q62" s="16">
        <v>1</v>
      </c>
      <c r="R62" s="16" t="s">
        <v>106</v>
      </c>
      <c r="S62" s="16" t="s">
        <v>31</v>
      </c>
      <c r="T62" s="16">
        <v>1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>
      <c r="A63" s="14"/>
      <c r="B63" s="14">
        <f t="shared" si="2"/>
        <v>59</v>
      </c>
      <c r="C63" s="5">
        <v>6359</v>
      </c>
      <c r="D63" s="5" t="s">
        <v>65</v>
      </c>
      <c r="E63" s="14"/>
      <c r="F63" s="16" t="s">
        <v>105</v>
      </c>
      <c r="G63" s="16" t="s">
        <v>120</v>
      </c>
      <c r="H63" s="16">
        <v>0</v>
      </c>
      <c r="I63" s="16" t="s">
        <v>106</v>
      </c>
      <c r="J63" s="16" t="s">
        <v>38</v>
      </c>
      <c r="K63" s="16">
        <v>1</v>
      </c>
      <c r="L63" s="16" t="s">
        <v>106</v>
      </c>
      <c r="M63" s="16" t="s">
        <v>38</v>
      </c>
      <c r="N63" s="16">
        <v>1</v>
      </c>
      <c r="O63" s="16" t="s">
        <v>106</v>
      </c>
      <c r="P63" s="16" t="s">
        <v>38</v>
      </c>
      <c r="Q63" s="16">
        <v>1</v>
      </c>
      <c r="R63" s="16" t="s">
        <v>106</v>
      </c>
      <c r="S63" s="16" t="s">
        <v>38</v>
      </c>
      <c r="T63" s="16">
        <v>1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1:47">
      <c r="A64" s="14"/>
      <c r="B64" s="14">
        <f t="shared" si="2"/>
        <v>60</v>
      </c>
      <c r="C64" s="5">
        <v>6372</v>
      </c>
      <c r="D64" s="5" t="s">
        <v>66</v>
      </c>
      <c r="E64" s="14"/>
      <c r="F64" s="16" t="s">
        <v>106</v>
      </c>
      <c r="G64" s="16" t="s">
        <v>31</v>
      </c>
      <c r="H64" s="16">
        <v>1</v>
      </c>
      <c r="I64" s="16" t="s">
        <v>106</v>
      </c>
      <c r="J64" s="16" t="s">
        <v>31</v>
      </c>
      <c r="K64" s="16">
        <v>1</v>
      </c>
      <c r="L64" s="16" t="s">
        <v>106</v>
      </c>
      <c r="M64" s="16" t="s">
        <v>31</v>
      </c>
      <c r="N64" s="16">
        <v>1</v>
      </c>
      <c r="O64" s="16" t="s">
        <v>106</v>
      </c>
      <c r="P64" s="16" t="s">
        <v>31</v>
      </c>
      <c r="Q64" s="16">
        <v>1</v>
      </c>
      <c r="R64" s="16" t="s">
        <v>106</v>
      </c>
      <c r="S64" s="16" t="s">
        <v>31</v>
      </c>
      <c r="T64" s="16">
        <v>1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spans="1:47">
      <c r="A65" s="14"/>
      <c r="B65" s="14">
        <f t="shared" si="2"/>
        <v>61</v>
      </c>
      <c r="C65" s="5">
        <v>6413</v>
      </c>
      <c r="D65" s="5" t="s">
        <v>73</v>
      </c>
      <c r="E65" s="14"/>
      <c r="F65" s="16" t="s">
        <v>106</v>
      </c>
      <c r="G65" s="16" t="s">
        <v>41</v>
      </c>
      <c r="H65" s="16">
        <v>1</v>
      </c>
      <c r="I65" s="16" t="s">
        <v>106</v>
      </c>
      <c r="J65" s="16" t="s">
        <v>41</v>
      </c>
      <c r="K65" s="16">
        <v>1</v>
      </c>
      <c r="L65" s="16" t="s">
        <v>106</v>
      </c>
      <c r="M65" s="16" t="s">
        <v>41</v>
      </c>
      <c r="N65" s="16">
        <v>1</v>
      </c>
      <c r="O65" s="16" t="s">
        <v>106</v>
      </c>
      <c r="P65" s="16" t="s">
        <v>41</v>
      </c>
      <c r="Q65" s="16">
        <v>1</v>
      </c>
      <c r="R65" s="16" t="s">
        <v>106</v>
      </c>
      <c r="S65" s="16" t="s">
        <v>41</v>
      </c>
      <c r="T65" s="16">
        <v>1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>
      <c r="A66" s="14"/>
      <c r="B66" s="14">
        <f t="shared" si="2"/>
        <v>62</v>
      </c>
      <c r="C66" s="10">
        <v>6434</v>
      </c>
      <c r="D66" s="10" t="s">
        <v>40</v>
      </c>
      <c r="E66" s="14"/>
      <c r="F66" s="16" t="s">
        <v>106</v>
      </c>
      <c r="G66" s="16" t="s">
        <v>38</v>
      </c>
      <c r="H66" s="16">
        <v>1</v>
      </c>
      <c r="I66" s="16" t="s">
        <v>106</v>
      </c>
      <c r="J66" s="16" t="s">
        <v>41</v>
      </c>
      <c r="K66" s="16">
        <v>1</v>
      </c>
      <c r="L66" s="16" t="s">
        <v>106</v>
      </c>
      <c r="M66" s="16" t="s">
        <v>38</v>
      </c>
      <c r="N66" s="16">
        <v>1</v>
      </c>
      <c r="O66" s="16" t="s">
        <v>106</v>
      </c>
      <c r="P66" s="16" t="s">
        <v>41</v>
      </c>
      <c r="Q66" s="56" t="s">
        <v>201</v>
      </c>
      <c r="R66" s="16"/>
      <c r="S66" s="16"/>
      <c r="T66" s="56"/>
      <c r="U66" s="16"/>
      <c r="V66" s="16"/>
      <c r="W66" s="5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>
      <c r="A67" s="14"/>
      <c r="B67" s="14">
        <f t="shared" si="2"/>
        <v>63</v>
      </c>
      <c r="C67" s="9">
        <v>6494</v>
      </c>
      <c r="D67" s="1" t="s">
        <v>81</v>
      </c>
      <c r="E67" s="14"/>
      <c r="F67" s="16" t="s">
        <v>105</v>
      </c>
      <c r="G67" s="16" t="s">
        <v>119</v>
      </c>
      <c r="H67" s="16">
        <v>0</v>
      </c>
      <c r="I67" s="16" t="s">
        <v>105</v>
      </c>
      <c r="J67" s="16" t="s">
        <v>119</v>
      </c>
      <c r="K67" s="16">
        <v>0</v>
      </c>
      <c r="L67" s="16" t="s">
        <v>106</v>
      </c>
      <c r="M67" s="16" t="s">
        <v>38</v>
      </c>
      <c r="N67" s="16">
        <v>1</v>
      </c>
      <c r="O67" s="16" t="s">
        <v>106</v>
      </c>
      <c r="P67" s="16" t="s">
        <v>38</v>
      </c>
      <c r="Q67" s="16">
        <v>1</v>
      </c>
      <c r="R67" s="16" t="s">
        <v>106</v>
      </c>
      <c r="S67" s="16" t="s">
        <v>38</v>
      </c>
      <c r="T67" s="16">
        <v>1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spans="1:47">
      <c r="A68" s="14"/>
      <c r="B68" s="14">
        <f t="shared" si="2"/>
        <v>64</v>
      </c>
      <c r="C68" s="28">
        <v>6500</v>
      </c>
      <c r="D68" s="25" t="s">
        <v>94</v>
      </c>
      <c r="E68" s="14"/>
      <c r="F68" s="16" t="s">
        <v>106</v>
      </c>
      <c r="G68" s="16" t="s">
        <v>44</v>
      </c>
      <c r="H68" s="16">
        <v>1</v>
      </c>
      <c r="I68" s="16" t="s">
        <v>106</v>
      </c>
      <c r="J68" s="16" t="s">
        <v>44</v>
      </c>
      <c r="K68" s="16">
        <v>1</v>
      </c>
      <c r="L68" s="16" t="s">
        <v>106</v>
      </c>
      <c r="M68" s="16" t="s">
        <v>44</v>
      </c>
      <c r="N68" s="16">
        <v>1</v>
      </c>
      <c r="O68" s="16" t="s">
        <v>106</v>
      </c>
      <c r="P68" s="16" t="s">
        <v>44</v>
      </c>
      <c r="Q68" s="16">
        <v>1</v>
      </c>
      <c r="R68" s="16" t="s">
        <v>106</v>
      </c>
      <c r="S68" s="16" t="s">
        <v>44</v>
      </c>
      <c r="T68" s="16">
        <v>1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spans="1:47" s="38" customFormat="1">
      <c r="A69" s="15"/>
      <c r="B69" s="14">
        <f t="shared" si="2"/>
        <v>65</v>
      </c>
      <c r="C69" s="3">
        <v>6515</v>
      </c>
      <c r="D69" s="3" t="s">
        <v>124</v>
      </c>
      <c r="E69" s="14"/>
      <c r="F69" s="16"/>
      <c r="G69" s="16"/>
      <c r="H69" s="16"/>
      <c r="I69" s="16" t="s">
        <v>106</v>
      </c>
      <c r="J69" s="16" t="s">
        <v>44</v>
      </c>
      <c r="K69" s="16">
        <v>1</v>
      </c>
      <c r="L69" s="16" t="s">
        <v>106</v>
      </c>
      <c r="M69" s="16" t="s">
        <v>44</v>
      </c>
      <c r="N69" s="16">
        <v>1</v>
      </c>
      <c r="O69" s="16" t="s">
        <v>106</v>
      </c>
      <c r="P69" s="16" t="s">
        <v>44</v>
      </c>
      <c r="Q69" s="16">
        <v>1</v>
      </c>
      <c r="R69" s="16" t="s">
        <v>106</v>
      </c>
      <c r="S69" s="16" t="s">
        <v>44</v>
      </c>
      <c r="T69" s="16">
        <v>1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spans="1:47">
      <c r="A70" s="14"/>
      <c r="B70" s="14">
        <f t="shared" si="2"/>
        <v>66</v>
      </c>
      <c r="C70" s="3">
        <v>6529</v>
      </c>
      <c r="D70" s="3" t="s">
        <v>133</v>
      </c>
      <c r="E70" s="14"/>
      <c r="F70" s="16"/>
      <c r="G70" s="16"/>
      <c r="H70" s="16"/>
      <c r="I70" s="16" t="s">
        <v>106</v>
      </c>
      <c r="J70" s="16" t="s">
        <v>145</v>
      </c>
      <c r="K70" s="16">
        <v>1</v>
      </c>
      <c r="L70" s="16" t="s">
        <v>106</v>
      </c>
      <c r="M70" s="16" t="s">
        <v>145</v>
      </c>
      <c r="N70" s="16">
        <v>1</v>
      </c>
      <c r="O70" s="16" t="s">
        <v>106</v>
      </c>
      <c r="P70" s="16" t="s">
        <v>145</v>
      </c>
      <c r="Q70" s="16">
        <v>1</v>
      </c>
      <c r="R70" s="16" t="s">
        <v>106</v>
      </c>
      <c r="S70" s="16" t="s">
        <v>145</v>
      </c>
      <c r="T70" s="16">
        <v>1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spans="1:47">
      <c r="A71" s="14"/>
      <c r="B71" s="14">
        <f t="shared" si="2"/>
        <v>67</v>
      </c>
      <c r="C71" s="3">
        <v>6531</v>
      </c>
      <c r="D71" s="3" t="s">
        <v>134</v>
      </c>
      <c r="E71" s="14"/>
      <c r="F71" s="16"/>
      <c r="G71" s="16"/>
      <c r="H71" s="16"/>
      <c r="I71" s="16"/>
      <c r="J71" s="16"/>
      <c r="K71" s="16"/>
      <c r="L71" s="16" t="s">
        <v>106</v>
      </c>
      <c r="M71" s="16" t="s">
        <v>145</v>
      </c>
      <c r="N71" s="16">
        <v>1</v>
      </c>
      <c r="O71" s="16" t="s">
        <v>106</v>
      </c>
      <c r="P71" s="16" t="s">
        <v>145</v>
      </c>
      <c r="Q71" s="16">
        <v>1</v>
      </c>
      <c r="R71" s="16" t="s">
        <v>106</v>
      </c>
      <c r="S71" s="16" t="s">
        <v>145</v>
      </c>
      <c r="T71" s="16">
        <v>1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>
      <c r="A72" s="14"/>
      <c r="B72" s="14">
        <f t="shared" si="2"/>
        <v>68</v>
      </c>
      <c r="C72" s="3">
        <v>6532</v>
      </c>
      <c r="D72" s="3" t="s">
        <v>135</v>
      </c>
      <c r="E72" s="14"/>
      <c r="F72" s="16"/>
      <c r="G72" s="16"/>
      <c r="H72" s="16"/>
      <c r="I72" s="16"/>
      <c r="J72" s="16"/>
      <c r="K72" s="16"/>
      <c r="L72" s="16" t="s">
        <v>106</v>
      </c>
      <c r="M72" s="16" t="s">
        <v>41</v>
      </c>
      <c r="N72" s="16">
        <v>1</v>
      </c>
      <c r="O72" s="16" t="s">
        <v>106</v>
      </c>
      <c r="P72" s="16" t="s">
        <v>41</v>
      </c>
      <c r="Q72" s="16">
        <v>1</v>
      </c>
      <c r="R72" s="16" t="s">
        <v>106</v>
      </c>
      <c r="S72" s="16" t="s">
        <v>41</v>
      </c>
      <c r="T72" s="16">
        <v>1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>
      <c r="A73" s="14"/>
      <c r="B73" s="14">
        <f t="shared" si="2"/>
        <v>69</v>
      </c>
      <c r="C73" s="17">
        <v>6266</v>
      </c>
      <c r="D73" s="18" t="s">
        <v>23</v>
      </c>
      <c r="E73" s="16"/>
      <c r="F73" s="16" t="s">
        <v>105</v>
      </c>
      <c r="G73" s="16" t="s">
        <v>120</v>
      </c>
      <c r="H73" s="16">
        <v>0</v>
      </c>
      <c r="I73" s="16" t="s">
        <v>107</v>
      </c>
      <c r="J73" s="16" t="s">
        <v>34</v>
      </c>
      <c r="K73" s="16">
        <v>1</v>
      </c>
      <c r="L73" s="16" t="s">
        <v>107</v>
      </c>
      <c r="M73" s="16" t="s">
        <v>34</v>
      </c>
      <c r="N73" s="16">
        <v>1</v>
      </c>
      <c r="O73" s="16" t="s">
        <v>107</v>
      </c>
      <c r="P73" s="16" t="s">
        <v>34</v>
      </c>
      <c r="Q73" s="16">
        <v>1</v>
      </c>
      <c r="R73" s="16" t="s">
        <v>107</v>
      </c>
      <c r="S73" s="16" t="s">
        <v>34</v>
      </c>
      <c r="T73" s="16">
        <v>1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spans="1:47">
      <c r="A74" s="14"/>
      <c r="B74" s="14">
        <f t="shared" si="2"/>
        <v>70</v>
      </c>
      <c r="C74" s="9">
        <v>6075</v>
      </c>
      <c r="D74" s="3" t="s">
        <v>2</v>
      </c>
      <c r="E74" s="14"/>
      <c r="F74" s="16" t="s">
        <v>107</v>
      </c>
      <c r="G74" s="16" t="s">
        <v>34</v>
      </c>
      <c r="H74" s="16">
        <v>1</v>
      </c>
      <c r="I74" s="16" t="s">
        <v>104</v>
      </c>
      <c r="J74" s="16" t="s">
        <v>76</v>
      </c>
      <c r="K74" s="16">
        <v>1</v>
      </c>
      <c r="L74" s="16" t="s">
        <v>107</v>
      </c>
      <c r="M74" s="16" t="s">
        <v>34</v>
      </c>
      <c r="N74" s="16">
        <v>1</v>
      </c>
      <c r="O74" s="16" t="s">
        <v>104</v>
      </c>
      <c r="P74" s="16" t="s">
        <v>76</v>
      </c>
      <c r="Q74" s="16">
        <v>1</v>
      </c>
      <c r="R74" s="16" t="s">
        <v>104</v>
      </c>
      <c r="S74" s="16" t="s">
        <v>76</v>
      </c>
      <c r="T74" s="16">
        <v>1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spans="1:47">
      <c r="A75" s="14"/>
      <c r="B75" s="14">
        <f t="shared" si="2"/>
        <v>71</v>
      </c>
      <c r="C75" s="9">
        <v>6159</v>
      </c>
      <c r="D75" s="3" t="s">
        <v>6</v>
      </c>
      <c r="E75" s="14"/>
      <c r="F75" s="16" t="s">
        <v>107</v>
      </c>
      <c r="G75" s="16" t="s">
        <v>82</v>
      </c>
      <c r="H75" s="16">
        <v>1</v>
      </c>
      <c r="I75" s="16" t="s">
        <v>107</v>
      </c>
      <c r="J75" s="16" t="s">
        <v>82</v>
      </c>
      <c r="K75" s="16">
        <v>1</v>
      </c>
      <c r="L75" s="16" t="s">
        <v>107</v>
      </c>
      <c r="M75" s="16" t="s">
        <v>82</v>
      </c>
      <c r="N75" s="16">
        <v>1</v>
      </c>
      <c r="O75" s="16" t="s">
        <v>107</v>
      </c>
      <c r="P75" s="16" t="s">
        <v>82</v>
      </c>
      <c r="Q75" s="16">
        <v>1</v>
      </c>
      <c r="R75" s="16" t="s">
        <v>104</v>
      </c>
      <c r="S75" s="16" t="s">
        <v>76</v>
      </c>
      <c r="T75" s="16">
        <v>1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spans="1:47">
      <c r="A76" s="14"/>
      <c r="B76" s="14">
        <f t="shared" si="2"/>
        <v>72</v>
      </c>
      <c r="C76" s="9">
        <v>6439</v>
      </c>
      <c r="D76" s="3" t="s">
        <v>51</v>
      </c>
      <c r="E76" s="14"/>
      <c r="F76" s="16" t="s">
        <v>107</v>
      </c>
      <c r="G76" s="16" t="s">
        <v>34</v>
      </c>
      <c r="H76" s="16">
        <v>1</v>
      </c>
      <c r="I76" s="16" t="s">
        <v>107</v>
      </c>
      <c r="J76" s="16" t="s">
        <v>34</v>
      </c>
      <c r="K76" s="16">
        <v>1</v>
      </c>
      <c r="L76" s="16" t="s">
        <v>107</v>
      </c>
      <c r="M76" s="16" t="s">
        <v>34</v>
      </c>
      <c r="N76" s="16">
        <v>1</v>
      </c>
      <c r="O76" s="16" t="s">
        <v>107</v>
      </c>
      <c r="P76" s="16" t="s">
        <v>34</v>
      </c>
      <c r="Q76" s="16">
        <v>1</v>
      </c>
      <c r="R76" s="16" t="s">
        <v>107</v>
      </c>
      <c r="S76" s="16" t="s">
        <v>34</v>
      </c>
      <c r="T76" s="16">
        <v>1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>
      <c r="A77" s="14"/>
      <c r="B77" s="14">
        <f t="shared" si="2"/>
        <v>73</v>
      </c>
      <c r="C77" s="3">
        <v>6520</v>
      </c>
      <c r="D77" s="3" t="s">
        <v>216</v>
      </c>
      <c r="E77" s="14"/>
      <c r="F77" s="16"/>
      <c r="G77" s="16"/>
      <c r="H77" s="16"/>
      <c r="I77" s="16" t="s">
        <v>107</v>
      </c>
      <c r="J77" s="16" t="s">
        <v>34</v>
      </c>
      <c r="K77" s="16">
        <v>1</v>
      </c>
      <c r="L77" s="16" t="s">
        <v>107</v>
      </c>
      <c r="M77" s="16" t="s">
        <v>34</v>
      </c>
      <c r="N77" s="16">
        <v>1</v>
      </c>
      <c r="O77" s="16" t="s">
        <v>107</v>
      </c>
      <c r="P77" s="16" t="s">
        <v>34</v>
      </c>
      <c r="Q77" s="16">
        <v>1</v>
      </c>
      <c r="R77" s="16" t="s">
        <v>107</v>
      </c>
      <c r="S77" s="16" t="s">
        <v>34</v>
      </c>
      <c r="T77" s="61" t="s">
        <v>215</v>
      </c>
      <c r="U77" s="16"/>
      <c r="V77" s="16"/>
      <c r="W77" s="6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>
      <c r="A78" s="14"/>
      <c r="B78" s="14">
        <f t="shared" si="2"/>
        <v>74</v>
      </c>
      <c r="C78" s="9">
        <v>6253</v>
      </c>
      <c r="D78" s="3" t="s">
        <v>19</v>
      </c>
      <c r="E78" s="14"/>
      <c r="F78" s="16" t="s">
        <v>107</v>
      </c>
      <c r="G78" s="16" t="s">
        <v>44</v>
      </c>
      <c r="H78" s="16">
        <v>1</v>
      </c>
      <c r="I78" s="16" t="s">
        <v>107</v>
      </c>
      <c r="J78" s="16" t="s">
        <v>44</v>
      </c>
      <c r="K78" s="16">
        <v>1</v>
      </c>
      <c r="L78" s="16" t="s">
        <v>107</v>
      </c>
      <c r="M78" s="16" t="s">
        <v>44</v>
      </c>
      <c r="N78" s="16">
        <v>1</v>
      </c>
      <c r="O78" s="16" t="s">
        <v>107</v>
      </c>
      <c r="P78" s="16" t="s">
        <v>44</v>
      </c>
      <c r="Q78" s="16">
        <v>1</v>
      </c>
      <c r="R78" s="16" t="s">
        <v>107</v>
      </c>
      <c r="S78" s="16" t="s">
        <v>44</v>
      </c>
      <c r="T78" s="16">
        <v>1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spans="1:47">
      <c r="A79" s="14"/>
      <c r="B79" s="14">
        <f t="shared" si="2"/>
        <v>75</v>
      </c>
      <c r="C79" s="5">
        <v>6405</v>
      </c>
      <c r="D79" s="5" t="s">
        <v>67</v>
      </c>
      <c r="E79" s="14"/>
      <c r="F79" s="16" t="s">
        <v>107</v>
      </c>
      <c r="G79" s="16" t="s">
        <v>108</v>
      </c>
      <c r="H79" s="16">
        <v>1</v>
      </c>
      <c r="I79" s="16" t="s">
        <v>107</v>
      </c>
      <c r="J79" s="16" t="s">
        <v>108</v>
      </c>
      <c r="K79" s="16">
        <v>1</v>
      </c>
      <c r="L79" s="16" t="s">
        <v>107</v>
      </c>
      <c r="M79" s="16" t="s">
        <v>108</v>
      </c>
      <c r="N79" s="16">
        <v>1</v>
      </c>
      <c r="O79" s="16" t="s">
        <v>107</v>
      </c>
      <c r="P79" s="16" t="s">
        <v>108</v>
      </c>
      <c r="Q79" s="16">
        <v>1</v>
      </c>
      <c r="R79" s="16" t="s">
        <v>107</v>
      </c>
      <c r="S79" s="16" t="s">
        <v>108</v>
      </c>
      <c r="T79" s="16">
        <v>1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spans="1:47">
      <c r="A80" s="14"/>
      <c r="B80" s="14">
        <f t="shared" si="2"/>
        <v>76</v>
      </c>
      <c r="C80" s="5">
        <v>6447</v>
      </c>
      <c r="D80" s="5" t="s">
        <v>189</v>
      </c>
      <c r="E80" s="14"/>
      <c r="F80" s="16" t="s">
        <v>107</v>
      </c>
      <c r="G80" s="16" t="s">
        <v>108</v>
      </c>
      <c r="H80" s="16">
        <v>1</v>
      </c>
      <c r="I80" s="16" t="s">
        <v>107</v>
      </c>
      <c r="J80" s="16" t="s">
        <v>108</v>
      </c>
      <c r="K80" s="16">
        <v>1</v>
      </c>
      <c r="L80" s="16" t="s">
        <v>107</v>
      </c>
      <c r="M80" s="16" t="s">
        <v>108</v>
      </c>
      <c r="N80" s="16">
        <v>1</v>
      </c>
      <c r="O80" s="16" t="s">
        <v>107</v>
      </c>
      <c r="P80" s="16" t="s">
        <v>108</v>
      </c>
      <c r="Q80" s="16">
        <v>1</v>
      </c>
      <c r="R80" s="16" t="s">
        <v>107</v>
      </c>
      <c r="S80" s="16" t="s">
        <v>108</v>
      </c>
      <c r="T80" s="16">
        <v>1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spans="1:47">
      <c r="A81" s="14"/>
      <c r="B81" s="14">
        <f t="shared" si="2"/>
        <v>77</v>
      </c>
      <c r="C81" s="40">
        <v>6275</v>
      </c>
      <c r="D81" s="41" t="s">
        <v>24</v>
      </c>
      <c r="E81" s="14"/>
      <c r="F81" s="16" t="s">
        <v>107</v>
      </c>
      <c r="G81" s="16" t="s">
        <v>44</v>
      </c>
      <c r="H81" s="16">
        <v>1</v>
      </c>
      <c r="I81" s="16" t="s">
        <v>107</v>
      </c>
      <c r="J81" s="16" t="s">
        <v>44</v>
      </c>
      <c r="K81" s="16">
        <v>1</v>
      </c>
      <c r="L81" s="16" t="s">
        <v>107</v>
      </c>
      <c r="M81" s="16" t="s">
        <v>44</v>
      </c>
      <c r="N81" s="16">
        <v>1</v>
      </c>
      <c r="O81" s="16" t="s">
        <v>107</v>
      </c>
      <c r="P81" s="16" t="s">
        <v>44</v>
      </c>
      <c r="Q81" s="16">
        <v>1</v>
      </c>
      <c r="R81" s="16" t="s">
        <v>107</v>
      </c>
      <c r="S81" s="16" t="s">
        <v>44</v>
      </c>
      <c r="T81" s="16">
        <v>1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spans="1:47">
      <c r="A82" s="14"/>
      <c r="B82" s="14">
        <f t="shared" si="2"/>
        <v>78</v>
      </c>
      <c r="C82" s="39">
        <v>6305</v>
      </c>
      <c r="D82" s="39" t="s">
        <v>77</v>
      </c>
      <c r="E82" s="14"/>
      <c r="F82" s="16" t="s">
        <v>107</v>
      </c>
      <c r="G82" s="16" t="s">
        <v>32</v>
      </c>
      <c r="H82" s="16">
        <v>1</v>
      </c>
      <c r="I82" s="16" t="s">
        <v>107</v>
      </c>
      <c r="J82" s="16" t="s">
        <v>32</v>
      </c>
      <c r="K82" s="16">
        <v>1</v>
      </c>
      <c r="L82" s="16" t="s">
        <v>107</v>
      </c>
      <c r="M82" s="16" t="s">
        <v>32</v>
      </c>
      <c r="N82" s="16">
        <v>1</v>
      </c>
      <c r="O82" s="16" t="s">
        <v>107</v>
      </c>
      <c r="P82" s="16" t="s">
        <v>32</v>
      </c>
      <c r="Q82" s="16">
        <v>1</v>
      </c>
      <c r="R82" s="16" t="s">
        <v>107</v>
      </c>
      <c r="S82" s="16" t="s">
        <v>32</v>
      </c>
      <c r="T82" s="16">
        <v>1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spans="1:47">
      <c r="A83" s="14"/>
      <c r="B83" s="14">
        <f t="shared" si="2"/>
        <v>79</v>
      </c>
      <c r="C83" s="39">
        <v>6387</v>
      </c>
      <c r="D83" s="39" t="s">
        <v>61</v>
      </c>
      <c r="E83" s="14"/>
      <c r="F83" s="16" t="s">
        <v>107</v>
      </c>
      <c r="G83" s="16" t="s">
        <v>32</v>
      </c>
      <c r="H83" s="16">
        <v>1</v>
      </c>
      <c r="I83" s="16" t="s">
        <v>107</v>
      </c>
      <c r="J83" s="16" t="s">
        <v>32</v>
      </c>
      <c r="K83" s="16">
        <v>1</v>
      </c>
      <c r="L83" s="16" t="s">
        <v>107</v>
      </c>
      <c r="M83" s="16" t="s">
        <v>32</v>
      </c>
      <c r="N83" s="16">
        <v>1</v>
      </c>
      <c r="O83" s="16" t="s">
        <v>107</v>
      </c>
      <c r="P83" s="16" t="s">
        <v>32</v>
      </c>
      <c r="Q83" s="16">
        <v>1</v>
      </c>
      <c r="R83" s="16" t="s">
        <v>107</v>
      </c>
      <c r="S83" s="16" t="s">
        <v>32</v>
      </c>
      <c r="T83" s="16">
        <v>1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spans="1:47">
      <c r="A84" s="14"/>
      <c r="B84" s="14">
        <f t="shared" si="2"/>
        <v>80</v>
      </c>
      <c r="C84" s="39">
        <v>6388</v>
      </c>
      <c r="D84" s="39" t="s">
        <v>62</v>
      </c>
      <c r="E84" s="14"/>
      <c r="F84" s="16" t="s">
        <v>107</v>
      </c>
      <c r="G84" s="16" t="s">
        <v>32</v>
      </c>
      <c r="H84" s="16">
        <v>1</v>
      </c>
      <c r="I84" s="16" t="s">
        <v>107</v>
      </c>
      <c r="J84" s="16" t="s">
        <v>32</v>
      </c>
      <c r="K84" s="16">
        <v>1</v>
      </c>
      <c r="L84" s="16" t="s">
        <v>107</v>
      </c>
      <c r="M84" s="16" t="s">
        <v>32</v>
      </c>
      <c r="N84" s="16">
        <v>1</v>
      </c>
      <c r="O84" s="16" t="s">
        <v>107</v>
      </c>
      <c r="P84" s="16" t="s">
        <v>32</v>
      </c>
      <c r="Q84" s="16">
        <v>1</v>
      </c>
      <c r="R84" s="16" t="s">
        <v>107</v>
      </c>
      <c r="S84" s="16" t="s">
        <v>32</v>
      </c>
      <c r="T84" s="16">
        <v>1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spans="1:47" s="38" customFormat="1">
      <c r="A85" s="15"/>
      <c r="B85" s="14">
        <f t="shared" si="2"/>
        <v>81</v>
      </c>
      <c r="C85" s="40">
        <v>6504</v>
      </c>
      <c r="D85" s="3" t="s">
        <v>217</v>
      </c>
      <c r="E85" s="14"/>
      <c r="F85" s="16" t="s">
        <v>107</v>
      </c>
      <c r="G85" s="16" t="s">
        <v>32</v>
      </c>
      <c r="H85" s="16">
        <v>1</v>
      </c>
      <c r="I85" s="16" t="s">
        <v>107</v>
      </c>
      <c r="J85" s="16" t="s">
        <v>32</v>
      </c>
      <c r="K85" s="16">
        <v>1</v>
      </c>
      <c r="L85" s="16" t="s">
        <v>107</v>
      </c>
      <c r="M85" s="16" t="s">
        <v>32</v>
      </c>
      <c r="N85" s="16">
        <v>1</v>
      </c>
      <c r="O85" s="16" t="s">
        <v>105</v>
      </c>
      <c r="P85" s="16" t="s">
        <v>120</v>
      </c>
      <c r="Q85" s="16">
        <v>0</v>
      </c>
      <c r="R85" s="16" t="s">
        <v>105</v>
      </c>
      <c r="S85" s="16" t="s">
        <v>120</v>
      </c>
      <c r="T85" s="16"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spans="1:47">
      <c r="A86" s="14"/>
      <c r="B86" s="14">
        <f t="shared" si="2"/>
        <v>82</v>
      </c>
      <c r="C86" s="5">
        <v>6391</v>
      </c>
      <c r="D86" s="5" t="s">
        <v>71</v>
      </c>
      <c r="E86" s="14"/>
      <c r="F86" s="16" t="s">
        <v>107</v>
      </c>
      <c r="G86" s="16" t="s">
        <v>44</v>
      </c>
      <c r="H86" s="16">
        <v>1</v>
      </c>
      <c r="I86" s="16" t="s">
        <v>107</v>
      </c>
      <c r="J86" s="16" t="s">
        <v>44</v>
      </c>
      <c r="K86" s="16">
        <v>1</v>
      </c>
      <c r="L86" s="16" t="s">
        <v>107</v>
      </c>
      <c r="M86" s="16" t="s">
        <v>44</v>
      </c>
      <c r="N86" s="16">
        <v>1</v>
      </c>
      <c r="O86" s="16" t="s">
        <v>107</v>
      </c>
      <c r="P86" s="16" t="s">
        <v>44</v>
      </c>
      <c r="Q86" s="16">
        <v>1</v>
      </c>
      <c r="R86" s="16" t="s">
        <v>107</v>
      </c>
      <c r="S86" s="16" t="s">
        <v>44</v>
      </c>
      <c r="T86" s="16">
        <v>1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spans="1:47">
      <c r="A87" s="14"/>
      <c r="B87" s="14">
        <f t="shared" si="2"/>
        <v>83</v>
      </c>
      <c r="C87" s="9">
        <v>6425</v>
      </c>
      <c r="D87" s="3" t="s">
        <v>37</v>
      </c>
      <c r="E87" s="14"/>
      <c r="F87" s="16" t="s">
        <v>107</v>
      </c>
      <c r="G87" s="16" t="s">
        <v>27</v>
      </c>
      <c r="H87" s="16">
        <v>1</v>
      </c>
      <c r="I87" s="16" t="s">
        <v>107</v>
      </c>
      <c r="J87" s="16" t="s">
        <v>27</v>
      </c>
      <c r="K87" s="16">
        <v>1</v>
      </c>
      <c r="L87" s="16" t="s">
        <v>107</v>
      </c>
      <c r="M87" s="16" t="s">
        <v>27</v>
      </c>
      <c r="N87" s="16">
        <v>1</v>
      </c>
      <c r="O87" s="16" t="s">
        <v>107</v>
      </c>
      <c r="P87" s="16" t="s">
        <v>27</v>
      </c>
      <c r="Q87" s="16">
        <v>1</v>
      </c>
      <c r="R87" s="16" t="s">
        <v>107</v>
      </c>
      <c r="S87" s="16" t="s">
        <v>27</v>
      </c>
      <c r="T87" s="16">
        <v>1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spans="1:47">
      <c r="A88" s="14"/>
      <c r="B88" s="14">
        <f t="shared" si="2"/>
        <v>84</v>
      </c>
      <c r="C88" s="9">
        <v>6259</v>
      </c>
      <c r="D88" s="3" t="s">
        <v>21</v>
      </c>
      <c r="E88" s="14"/>
      <c r="F88" s="16" t="s">
        <v>107</v>
      </c>
      <c r="G88" s="16" t="s">
        <v>27</v>
      </c>
      <c r="H88" s="16">
        <v>1</v>
      </c>
      <c r="I88" s="16" t="s">
        <v>107</v>
      </c>
      <c r="J88" s="16" t="s">
        <v>27</v>
      </c>
      <c r="K88" s="16">
        <v>1</v>
      </c>
      <c r="L88" s="16" t="s">
        <v>107</v>
      </c>
      <c r="M88" s="16" t="s">
        <v>27</v>
      </c>
      <c r="N88" s="16">
        <v>1</v>
      </c>
      <c r="O88" s="16" t="s">
        <v>107</v>
      </c>
      <c r="P88" s="16" t="s">
        <v>27</v>
      </c>
      <c r="Q88" s="56" t="s">
        <v>200</v>
      </c>
      <c r="R88" s="16" t="s">
        <v>107</v>
      </c>
      <c r="S88" s="16" t="s">
        <v>27</v>
      </c>
      <c r="T88" s="56" t="s">
        <v>200</v>
      </c>
      <c r="U88" s="16"/>
      <c r="V88" s="16"/>
      <c r="W88" s="5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spans="1:47">
      <c r="A89" s="14"/>
      <c r="B89" s="14">
        <f t="shared" si="2"/>
        <v>85</v>
      </c>
      <c r="C89" s="9">
        <v>6071</v>
      </c>
      <c r="D89" s="3" t="s">
        <v>1</v>
      </c>
      <c r="E89" s="14"/>
      <c r="F89" s="16" t="s">
        <v>27</v>
      </c>
      <c r="G89" s="16" t="s">
        <v>173</v>
      </c>
      <c r="H89" s="16">
        <v>1</v>
      </c>
      <c r="I89" s="16" t="s">
        <v>27</v>
      </c>
      <c r="J89" s="16" t="s">
        <v>173</v>
      </c>
      <c r="K89" s="16">
        <v>1</v>
      </c>
      <c r="L89" s="16" t="s">
        <v>27</v>
      </c>
      <c r="M89" s="16" t="s">
        <v>173</v>
      </c>
      <c r="N89" s="16">
        <v>1</v>
      </c>
      <c r="O89" s="16" t="s">
        <v>27</v>
      </c>
      <c r="P89" s="16" t="s">
        <v>173</v>
      </c>
      <c r="Q89" s="16">
        <v>1</v>
      </c>
      <c r="R89" s="16" t="s">
        <v>27</v>
      </c>
      <c r="S89" s="16" t="s">
        <v>173</v>
      </c>
      <c r="T89" s="16">
        <v>1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spans="1:47">
      <c r="A90" s="14"/>
      <c r="B90" s="14">
        <f t="shared" si="2"/>
        <v>86</v>
      </c>
      <c r="C90" s="9">
        <v>6182</v>
      </c>
      <c r="D90" s="3" t="s">
        <v>7</v>
      </c>
      <c r="E90" s="14"/>
      <c r="F90" s="16" t="s">
        <v>27</v>
      </c>
      <c r="G90" s="16" t="s">
        <v>173</v>
      </c>
      <c r="H90" s="16">
        <v>1</v>
      </c>
      <c r="I90" s="16" t="s">
        <v>27</v>
      </c>
      <c r="J90" s="16" t="s">
        <v>173</v>
      </c>
      <c r="K90" s="16">
        <v>1</v>
      </c>
      <c r="L90" s="16" t="s">
        <v>27</v>
      </c>
      <c r="M90" s="16" t="s">
        <v>173</v>
      </c>
      <c r="N90" s="16">
        <v>1</v>
      </c>
      <c r="O90" s="16" t="s">
        <v>27</v>
      </c>
      <c r="P90" s="16" t="s">
        <v>173</v>
      </c>
      <c r="Q90" s="16">
        <v>1</v>
      </c>
      <c r="R90" s="16" t="s">
        <v>27</v>
      </c>
      <c r="S90" s="16" t="s">
        <v>173</v>
      </c>
      <c r="T90" s="16">
        <v>1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spans="1:47">
      <c r="A91" s="14"/>
      <c r="B91" s="14">
        <f t="shared" si="2"/>
        <v>87</v>
      </c>
      <c r="C91" s="9">
        <v>6238</v>
      </c>
      <c r="D91" s="3" t="s">
        <v>16</v>
      </c>
      <c r="E91" s="14"/>
      <c r="F91" s="16" t="s">
        <v>27</v>
      </c>
      <c r="G91" s="16" t="s">
        <v>44</v>
      </c>
      <c r="H91" s="16">
        <v>1</v>
      </c>
      <c r="I91" s="16" t="s">
        <v>27</v>
      </c>
      <c r="J91" s="16" t="s">
        <v>44</v>
      </c>
      <c r="K91" s="16">
        <v>1</v>
      </c>
      <c r="L91" s="16" t="s">
        <v>27</v>
      </c>
      <c r="M91" s="16" t="s">
        <v>44</v>
      </c>
      <c r="N91" s="16">
        <v>1</v>
      </c>
      <c r="O91" s="16" t="s">
        <v>27</v>
      </c>
      <c r="P91" s="16" t="s">
        <v>44</v>
      </c>
      <c r="Q91" s="16">
        <v>1</v>
      </c>
      <c r="R91" s="16" t="s">
        <v>27</v>
      </c>
      <c r="S91" s="16" t="s">
        <v>44</v>
      </c>
      <c r="T91" s="16">
        <v>1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spans="1:47">
      <c r="A92" s="14"/>
      <c r="B92" s="14">
        <f t="shared" si="2"/>
        <v>88</v>
      </c>
      <c r="C92" s="5">
        <v>6453</v>
      </c>
      <c r="D92" s="5" t="s">
        <v>55</v>
      </c>
      <c r="E92" s="14"/>
      <c r="F92" s="16" t="s">
        <v>27</v>
      </c>
      <c r="G92" s="16" t="s">
        <v>173</v>
      </c>
      <c r="H92" s="16">
        <v>1</v>
      </c>
      <c r="I92" s="16" t="s">
        <v>27</v>
      </c>
      <c r="J92" s="16" t="s">
        <v>173</v>
      </c>
      <c r="K92" s="16">
        <v>1</v>
      </c>
      <c r="L92" s="16" t="s">
        <v>27</v>
      </c>
      <c r="M92" s="16" t="s">
        <v>173</v>
      </c>
      <c r="N92" s="16">
        <v>1</v>
      </c>
      <c r="O92" s="16" t="s">
        <v>104</v>
      </c>
      <c r="P92" s="16" t="s">
        <v>27</v>
      </c>
      <c r="Q92" s="16">
        <v>1</v>
      </c>
      <c r="R92" s="16" t="s">
        <v>104</v>
      </c>
      <c r="S92" s="16" t="s">
        <v>27</v>
      </c>
      <c r="T92" s="16">
        <v>1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spans="1:47">
      <c r="A93" s="14"/>
      <c r="B93" s="14">
        <f t="shared" si="2"/>
        <v>89</v>
      </c>
      <c r="C93" s="5">
        <v>6464</v>
      </c>
      <c r="D93" s="5" t="s">
        <v>57</v>
      </c>
      <c r="E93" s="14"/>
      <c r="F93" s="16" t="s">
        <v>27</v>
      </c>
      <c r="G93" s="16" t="s">
        <v>173</v>
      </c>
      <c r="H93" s="16">
        <v>1</v>
      </c>
      <c r="I93" s="16" t="s">
        <v>27</v>
      </c>
      <c r="J93" s="16" t="s">
        <v>173</v>
      </c>
      <c r="K93" s="16">
        <v>1</v>
      </c>
      <c r="L93" s="16" t="s">
        <v>27</v>
      </c>
      <c r="M93" s="16" t="s">
        <v>173</v>
      </c>
      <c r="N93" s="16">
        <v>1</v>
      </c>
      <c r="O93" s="16" t="s">
        <v>27</v>
      </c>
      <c r="P93" s="16" t="s">
        <v>173</v>
      </c>
      <c r="Q93" s="16">
        <v>1</v>
      </c>
      <c r="R93" s="16" t="s">
        <v>104</v>
      </c>
      <c r="S93" s="16" t="s">
        <v>27</v>
      </c>
      <c r="T93" s="16">
        <v>1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spans="1:47">
      <c r="A94" s="14"/>
      <c r="B94" s="14">
        <f t="shared" si="2"/>
        <v>90</v>
      </c>
      <c r="C94" s="3">
        <v>6512</v>
      </c>
      <c r="D94" s="3" t="s">
        <v>123</v>
      </c>
      <c r="E94" s="14"/>
      <c r="F94" s="16" t="s">
        <v>27</v>
      </c>
      <c r="G94" s="16" t="s">
        <v>173</v>
      </c>
      <c r="H94" s="16">
        <v>1</v>
      </c>
      <c r="I94" s="16" t="s">
        <v>27</v>
      </c>
      <c r="J94" s="16" t="s">
        <v>173</v>
      </c>
      <c r="K94" s="16">
        <v>1</v>
      </c>
      <c r="L94" s="16" t="s">
        <v>27</v>
      </c>
      <c r="M94" s="16" t="s">
        <v>173</v>
      </c>
      <c r="N94" s="16">
        <v>1</v>
      </c>
      <c r="O94" s="16" t="s">
        <v>27</v>
      </c>
      <c r="P94" s="16" t="s">
        <v>173</v>
      </c>
      <c r="Q94" s="16">
        <v>1</v>
      </c>
      <c r="R94" s="16" t="s">
        <v>27</v>
      </c>
      <c r="S94" s="16" t="s">
        <v>173</v>
      </c>
      <c r="T94" s="16">
        <v>1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spans="1:47">
      <c r="A95" s="14"/>
      <c r="B95" s="14">
        <f t="shared" si="2"/>
        <v>91</v>
      </c>
      <c r="C95" s="3">
        <v>6524</v>
      </c>
      <c r="D95" s="3" t="s">
        <v>130</v>
      </c>
      <c r="E95" s="14"/>
      <c r="F95" s="16" t="s">
        <v>27</v>
      </c>
      <c r="G95" s="16" t="s">
        <v>173</v>
      </c>
      <c r="H95" s="16">
        <v>1</v>
      </c>
      <c r="I95" s="16" t="s">
        <v>27</v>
      </c>
      <c r="J95" s="16" t="s">
        <v>173</v>
      </c>
      <c r="K95" s="16">
        <v>1</v>
      </c>
      <c r="L95" s="16" t="s">
        <v>27</v>
      </c>
      <c r="M95" s="16" t="s">
        <v>173</v>
      </c>
      <c r="N95" s="16">
        <v>1</v>
      </c>
      <c r="O95" s="16" t="s">
        <v>27</v>
      </c>
      <c r="P95" s="16" t="s">
        <v>173</v>
      </c>
      <c r="Q95" s="16">
        <v>1</v>
      </c>
      <c r="R95" s="16" t="s">
        <v>27</v>
      </c>
      <c r="S95" s="16" t="s">
        <v>173</v>
      </c>
      <c r="T95" s="16">
        <v>1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spans="1:47">
      <c r="A96" s="14"/>
      <c r="B96" s="14">
        <f t="shared" si="2"/>
        <v>92</v>
      </c>
      <c r="C96" s="3">
        <v>6533</v>
      </c>
      <c r="D96" s="3" t="s">
        <v>136</v>
      </c>
      <c r="E96" s="14"/>
      <c r="F96" s="16" t="s">
        <v>27</v>
      </c>
      <c r="G96" s="16" t="s">
        <v>173</v>
      </c>
      <c r="H96" s="16">
        <v>1</v>
      </c>
      <c r="I96" s="16" t="s">
        <v>27</v>
      </c>
      <c r="J96" s="16" t="s">
        <v>173</v>
      </c>
      <c r="K96" s="16">
        <v>1</v>
      </c>
      <c r="L96" s="16" t="s">
        <v>27</v>
      </c>
      <c r="M96" s="16" t="s">
        <v>173</v>
      </c>
      <c r="N96" s="16">
        <v>1</v>
      </c>
      <c r="O96" s="16" t="s">
        <v>27</v>
      </c>
      <c r="P96" s="16" t="s">
        <v>173</v>
      </c>
      <c r="Q96" s="16">
        <v>1</v>
      </c>
      <c r="R96" s="16" t="s">
        <v>27</v>
      </c>
      <c r="S96" s="16" t="s">
        <v>173</v>
      </c>
      <c r="T96" s="16">
        <v>1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spans="1:47">
      <c r="A97" s="14"/>
      <c r="B97" s="14">
        <f t="shared" si="2"/>
        <v>93</v>
      </c>
      <c r="C97" s="23">
        <v>6543</v>
      </c>
      <c r="D97" s="23" t="s">
        <v>188</v>
      </c>
      <c r="E97" s="14"/>
      <c r="F97" s="16"/>
      <c r="G97" s="16"/>
      <c r="H97" s="16"/>
      <c r="I97" s="16"/>
      <c r="J97" s="16"/>
      <c r="K97" s="16"/>
      <c r="L97" s="16"/>
      <c r="M97" s="16"/>
      <c r="N97" s="16"/>
      <c r="O97" s="16" t="s">
        <v>104</v>
      </c>
      <c r="P97" s="16" t="s">
        <v>27</v>
      </c>
      <c r="Q97" s="16">
        <v>1</v>
      </c>
      <c r="R97" s="16" t="s">
        <v>104</v>
      </c>
      <c r="S97" s="16" t="s">
        <v>27</v>
      </c>
      <c r="T97" s="16">
        <v>1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spans="1:47">
      <c r="A98" s="14"/>
      <c r="B98" s="14">
        <f t="shared" si="2"/>
        <v>94</v>
      </c>
      <c r="C98" s="5">
        <v>6544</v>
      </c>
      <c r="D98" s="14" t="s">
        <v>194</v>
      </c>
      <c r="E98" s="14"/>
      <c r="F98" s="16"/>
      <c r="G98" s="16"/>
      <c r="H98" s="16"/>
      <c r="I98" s="16"/>
      <c r="J98" s="16"/>
      <c r="K98" s="16"/>
      <c r="L98" s="16"/>
      <c r="M98" s="16"/>
      <c r="N98" s="16"/>
      <c r="O98" s="16" t="s">
        <v>104</v>
      </c>
      <c r="P98" s="16" t="s">
        <v>44</v>
      </c>
      <c r="Q98" s="16">
        <v>1</v>
      </c>
      <c r="R98" s="16" t="s">
        <v>104</v>
      </c>
      <c r="S98" s="16" t="s">
        <v>44</v>
      </c>
      <c r="T98" s="16">
        <v>1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spans="1:47">
      <c r="A99" s="14"/>
      <c r="B99" s="14">
        <f t="shared" si="2"/>
        <v>95</v>
      </c>
      <c r="C99" s="5">
        <v>6116</v>
      </c>
      <c r="D99" s="14" t="s">
        <v>195</v>
      </c>
      <c r="E99" s="14"/>
      <c r="F99" s="16"/>
      <c r="G99" s="16"/>
      <c r="H99" s="16"/>
      <c r="I99" s="16"/>
      <c r="J99" s="16"/>
      <c r="K99" s="16"/>
      <c r="L99" s="16"/>
      <c r="M99" s="16"/>
      <c r="N99" s="16"/>
      <c r="O99" s="16" t="s">
        <v>105</v>
      </c>
      <c r="P99" s="16" t="s">
        <v>44</v>
      </c>
      <c r="Q99" s="16">
        <v>1</v>
      </c>
      <c r="R99" s="16" t="s">
        <v>105</v>
      </c>
      <c r="S99" s="16" t="s">
        <v>44</v>
      </c>
      <c r="T99" s="16">
        <v>1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spans="1:47">
      <c r="A100" s="14"/>
      <c r="B100" s="14">
        <f t="shared" si="2"/>
        <v>96</v>
      </c>
      <c r="C100" s="23">
        <v>6545</v>
      </c>
      <c r="D100" s="23" t="s">
        <v>211</v>
      </c>
      <c r="E100" s="14"/>
      <c r="F100" s="16"/>
      <c r="G100" s="16"/>
      <c r="H100" s="16"/>
      <c r="I100" s="16"/>
      <c r="J100" s="16"/>
      <c r="K100" s="16"/>
      <c r="L100" s="16"/>
      <c r="M100" s="16"/>
      <c r="N100" s="16"/>
      <c r="O100" s="5" t="s">
        <v>213</v>
      </c>
      <c r="P100" s="5" t="s">
        <v>167</v>
      </c>
      <c r="Q100" s="16">
        <v>1</v>
      </c>
      <c r="R100" s="5" t="s">
        <v>213</v>
      </c>
      <c r="S100" s="5" t="s">
        <v>167</v>
      </c>
      <c r="T100" s="16">
        <v>1</v>
      </c>
      <c r="U100" s="5"/>
      <c r="V100" s="5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spans="1:47">
      <c r="A101" s="14"/>
      <c r="B101" s="14">
        <f t="shared" si="2"/>
        <v>97</v>
      </c>
      <c r="C101" s="23">
        <v>6546</v>
      </c>
      <c r="D101" s="23" t="s">
        <v>212</v>
      </c>
      <c r="E101" s="14"/>
      <c r="F101" s="16"/>
      <c r="G101" s="16"/>
      <c r="H101" s="16"/>
      <c r="I101" s="16"/>
      <c r="J101" s="16"/>
      <c r="K101" s="16"/>
      <c r="L101" s="16"/>
      <c r="M101" s="16"/>
      <c r="N101" s="16"/>
      <c r="O101" s="5" t="s">
        <v>103</v>
      </c>
      <c r="P101" s="5" t="s">
        <v>30</v>
      </c>
      <c r="Q101" s="16">
        <v>1</v>
      </c>
      <c r="R101" s="5" t="s">
        <v>103</v>
      </c>
      <c r="S101" s="5" t="s">
        <v>30</v>
      </c>
      <c r="T101" s="16">
        <v>1</v>
      </c>
      <c r="U101" s="5"/>
      <c r="V101" s="5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</row>
    <row r="102" spans="1:47">
      <c r="A102" s="14"/>
      <c r="B102" s="14">
        <f t="shared" si="2"/>
        <v>98</v>
      </c>
      <c r="C102" s="62">
        <v>6548</v>
      </c>
      <c r="D102" s="23" t="s">
        <v>218</v>
      </c>
      <c r="E102" s="14"/>
      <c r="F102" s="16"/>
      <c r="G102" s="16"/>
      <c r="H102" s="16"/>
      <c r="I102" s="16"/>
      <c r="J102" s="16"/>
      <c r="K102" s="16"/>
      <c r="L102" s="16"/>
      <c r="M102" s="16"/>
      <c r="N102" s="16"/>
      <c r="O102" s="5"/>
      <c r="P102" s="5"/>
      <c r="Q102" s="16"/>
      <c r="R102" s="5" t="s">
        <v>220</v>
      </c>
      <c r="S102" s="16" t="s">
        <v>44</v>
      </c>
      <c r="T102" s="16">
        <v>0</v>
      </c>
      <c r="U102" s="16"/>
      <c r="V102" s="5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spans="1:47">
      <c r="A103" s="14"/>
      <c r="B103" s="14">
        <f t="shared" si="2"/>
        <v>99</v>
      </c>
      <c r="C103" s="23">
        <v>6547</v>
      </c>
      <c r="D103" s="23" t="s">
        <v>219</v>
      </c>
      <c r="E103" s="14"/>
      <c r="F103" s="16"/>
      <c r="G103" s="16"/>
      <c r="H103" s="16"/>
      <c r="I103" s="16"/>
      <c r="J103" s="16"/>
      <c r="K103" s="16"/>
      <c r="L103" s="16"/>
      <c r="M103" s="16"/>
      <c r="N103" s="16"/>
      <c r="O103" s="5"/>
      <c r="P103" s="5"/>
      <c r="Q103" s="16"/>
      <c r="R103" s="5" t="s">
        <v>91</v>
      </c>
      <c r="S103" s="5"/>
      <c r="T103" s="16">
        <v>1</v>
      </c>
      <c r="U103" s="16"/>
      <c r="V103" s="5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spans="1:47">
      <c r="A104" s="14"/>
      <c r="B104" s="14">
        <f t="shared" si="2"/>
        <v>100</v>
      </c>
      <c r="C104" s="23">
        <v>6550</v>
      </c>
      <c r="D104" s="23" t="s">
        <v>224</v>
      </c>
      <c r="E104" s="14"/>
      <c r="F104" s="16"/>
      <c r="G104" s="16"/>
      <c r="H104" s="16"/>
      <c r="I104" s="16"/>
      <c r="J104" s="16"/>
      <c r="K104" s="16"/>
      <c r="L104" s="16"/>
      <c r="M104" s="16"/>
      <c r="N104" s="16"/>
      <c r="O104" s="5"/>
      <c r="P104" s="5"/>
      <c r="Q104" s="16"/>
      <c r="R104" s="5" t="s">
        <v>228</v>
      </c>
      <c r="S104" s="16" t="s">
        <v>173</v>
      </c>
      <c r="T104" s="16">
        <v>1</v>
      </c>
      <c r="U104" s="16"/>
      <c r="V104" s="5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spans="1:47" ht="15">
      <c r="A105" s="14"/>
      <c r="B105" s="14">
        <f t="shared" si="2"/>
        <v>101</v>
      </c>
      <c r="C105" s="23">
        <v>6551</v>
      </c>
      <c r="D105" s="23" t="s">
        <v>229</v>
      </c>
      <c r="E105" s="14"/>
      <c r="F105" s="16"/>
      <c r="G105" s="16"/>
      <c r="H105" s="16"/>
      <c r="I105" s="16"/>
      <c r="J105" s="16"/>
      <c r="K105" s="16"/>
      <c r="L105" s="16"/>
      <c r="M105" s="16"/>
      <c r="N105" s="16"/>
      <c r="O105" s="5"/>
      <c r="P105" s="5"/>
      <c r="Q105" s="16"/>
      <c r="R105" s="2" t="s">
        <v>226</v>
      </c>
      <c r="S105" s="16" t="s">
        <v>108</v>
      </c>
      <c r="T105" s="16">
        <v>1</v>
      </c>
      <c r="U105" s="16"/>
      <c r="V105" s="5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spans="1:47">
      <c r="A106" s="14"/>
      <c r="B106" s="14">
        <f t="shared" ref="B106:B110" si="3">ROW()-4</f>
        <v>102</v>
      </c>
      <c r="C106" s="5">
        <v>6402</v>
      </c>
      <c r="D106" s="14" t="s">
        <v>204</v>
      </c>
      <c r="E106" s="14"/>
      <c r="F106" s="16" t="s">
        <v>103</v>
      </c>
      <c r="G106" s="16" t="s">
        <v>30</v>
      </c>
      <c r="H106" s="56" t="s">
        <v>201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spans="1:47">
      <c r="A107" s="14"/>
      <c r="B107" s="14">
        <f t="shared" si="3"/>
        <v>103</v>
      </c>
      <c r="C107" s="5">
        <v>6190</v>
      </c>
      <c r="D107" s="14" t="s">
        <v>205</v>
      </c>
      <c r="E107" s="14"/>
      <c r="F107" s="16" t="s">
        <v>106</v>
      </c>
      <c r="G107" s="16" t="s">
        <v>31</v>
      </c>
      <c r="H107" s="16">
        <v>1</v>
      </c>
      <c r="I107" s="16" t="s">
        <v>106</v>
      </c>
      <c r="J107" s="16" t="s">
        <v>31</v>
      </c>
      <c r="K107" s="56" t="s">
        <v>201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spans="1:47">
      <c r="A108" s="14"/>
      <c r="B108" s="14">
        <f t="shared" si="3"/>
        <v>104</v>
      </c>
      <c r="C108" s="5">
        <v>6286</v>
      </c>
      <c r="D108" s="14" t="s">
        <v>206</v>
      </c>
      <c r="E108" s="14"/>
      <c r="F108" s="16" t="s">
        <v>106</v>
      </c>
      <c r="G108" s="16" t="s">
        <v>41</v>
      </c>
      <c r="H108" s="16">
        <v>1</v>
      </c>
      <c r="I108" s="16" t="s">
        <v>106</v>
      </c>
      <c r="J108" s="16" t="s">
        <v>41</v>
      </c>
      <c r="K108" s="56" t="s">
        <v>201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spans="1:47">
      <c r="A109" s="14"/>
      <c r="B109" s="14">
        <f t="shared" si="3"/>
        <v>105</v>
      </c>
      <c r="C109" s="5">
        <v>6505</v>
      </c>
      <c r="D109" s="14" t="s">
        <v>207</v>
      </c>
      <c r="E109" s="14"/>
      <c r="F109" s="16" t="s">
        <v>104</v>
      </c>
      <c r="G109" s="16" t="s">
        <v>76</v>
      </c>
      <c r="H109" s="16">
        <v>1</v>
      </c>
      <c r="I109" s="16" t="s">
        <v>104</v>
      </c>
      <c r="J109" s="16" t="s">
        <v>76</v>
      </c>
      <c r="K109" s="56" t="s">
        <v>201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spans="1:47">
      <c r="A110" s="14"/>
      <c r="B110" s="14">
        <f t="shared" si="3"/>
        <v>106</v>
      </c>
      <c r="C110" s="5">
        <v>6399</v>
      </c>
      <c r="D110" s="14" t="s">
        <v>208</v>
      </c>
      <c r="E110" s="14"/>
      <c r="F110" s="16" t="s">
        <v>103</v>
      </c>
      <c r="G110" s="16" t="s">
        <v>30</v>
      </c>
      <c r="H110" s="56" t="s">
        <v>201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1:47">
      <c r="A111" s="14"/>
      <c r="B111" s="14"/>
      <c r="C111" s="14"/>
      <c r="D111" s="14"/>
      <c r="E111" s="14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spans="1:47">
      <c r="A112" s="14"/>
      <c r="B112" s="14"/>
      <c r="C112" s="14"/>
      <c r="D112" s="14"/>
      <c r="E112" s="14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spans="1:47">
      <c r="A113" s="14"/>
      <c r="B113" s="14"/>
      <c r="C113" s="14"/>
      <c r="D113" s="14"/>
      <c r="E113" s="14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spans="1:47">
      <c r="A114" s="14"/>
      <c r="B114" s="14"/>
      <c r="C114" s="14"/>
      <c r="D114" s="14"/>
      <c r="E114" s="14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spans="1:47">
      <c r="A115" s="14"/>
      <c r="B115" s="14"/>
      <c r="C115" s="14"/>
      <c r="D115" s="14"/>
      <c r="E115" s="14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spans="1:47">
      <c r="A116" s="14"/>
      <c r="B116" s="14"/>
      <c r="C116" s="14"/>
      <c r="D116" s="14"/>
      <c r="E116" s="14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spans="1:47">
      <c r="A117" s="44"/>
      <c r="B117" s="44"/>
      <c r="C117" s="44"/>
      <c r="D117" s="44"/>
      <c r="E117" s="4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>
      <c r="A118" s="45"/>
      <c r="B118" s="45"/>
      <c r="C118" s="45"/>
      <c r="D118" s="45"/>
      <c r="E118" s="45"/>
    </row>
    <row r="119" spans="1:47">
      <c r="A119" s="45"/>
      <c r="B119" s="45"/>
      <c r="C119" s="45"/>
      <c r="D119" s="45"/>
      <c r="E119" s="45"/>
    </row>
    <row r="120" spans="1:47">
      <c r="A120" s="45"/>
      <c r="B120" s="45"/>
      <c r="C120" s="45"/>
      <c r="D120" s="45"/>
      <c r="E120" s="45"/>
    </row>
    <row r="121" spans="1:47">
      <c r="A121" s="45"/>
      <c r="B121" s="45"/>
      <c r="C121" s="45"/>
      <c r="D121" s="45"/>
      <c r="E121" s="45"/>
    </row>
    <row r="122" spans="1:47">
      <c r="V122" s="16"/>
    </row>
    <row r="123" spans="1:47">
      <c r="P123" s="24" t="s">
        <v>214</v>
      </c>
    </row>
    <row r="124" spans="1:47">
      <c r="M124" s="24" t="s">
        <v>91</v>
      </c>
      <c r="N124" s="24">
        <f>COUNTIF(L5:L117,"BackOffice")</f>
        <v>6</v>
      </c>
      <c r="Q124" s="24">
        <f>COUNTIF(O5:O117,"BackOffice")</f>
        <v>6</v>
      </c>
    </row>
    <row r="125" spans="1:47">
      <c r="M125" s="24" t="s">
        <v>44</v>
      </c>
      <c r="N125" s="24">
        <f>COUNTIF(M5:M117,"BSE")</f>
        <v>11</v>
      </c>
      <c r="Q125" s="24">
        <f>COUNTIF(P5:P117,"BSE")</f>
        <v>13</v>
      </c>
    </row>
    <row r="126" spans="1:47">
      <c r="M126" s="24" t="s">
        <v>27</v>
      </c>
      <c r="N126" s="24">
        <f>COUNTIF(M5:M117, "QA")+COUNTIF(M5:M117, "QA-Shared")+COUNTIF(M5:M117, "QA-Comtor")+COUNTIF(M5:M117, "QA-Service")</f>
        <v>16</v>
      </c>
      <c r="P126" s="24">
        <f>COUNTIF(Q5:Q117,"M")</f>
        <v>4</v>
      </c>
      <c r="Q126" s="24">
        <f>COUNTIFS(P5:P117, "QA",Q5:Q117,1)+COUNTIFS(P5:P117, "QA-Shared",Q5:Q117,1)+COUNTIFS(P5:P117, "QA-Comtor",Q5:Q117,1)+COUNTIFS(P5:P117, "QA-Service",Q5:Q117,1)</f>
        <v>14</v>
      </c>
    </row>
    <row r="127" spans="1:47">
      <c r="L127" s="24" t="s">
        <v>30</v>
      </c>
      <c r="M127" s="24" t="s">
        <v>103</v>
      </c>
      <c r="N127" s="24">
        <f>COUNTIF(M5:M117,"GDO")</f>
        <v>3</v>
      </c>
      <c r="Q127" s="24">
        <f>COUNTIFS(P5:P117,"GDO",Q5:Q117,1)</f>
        <v>5</v>
      </c>
    </row>
    <row r="128" spans="1:47">
      <c r="L128" s="24" t="s">
        <v>76</v>
      </c>
      <c r="M128" s="24" t="s">
        <v>104</v>
      </c>
      <c r="N128" s="24">
        <f>COUNTIF(M5:M117,"GLV")</f>
        <v>11</v>
      </c>
      <c r="Q128" s="24">
        <f>COUNTIFS(P5:P117,"GLV",Q5:Q117,1)</f>
        <v>12</v>
      </c>
    </row>
    <row r="129" spans="7:17">
      <c r="M129" s="24" t="s">
        <v>105</v>
      </c>
      <c r="N129" s="24">
        <f>COUNTIF(L5:L117,"D3")-COUNTIFS(L5:L117,"D3",M5:M117,"BSE")-COUNTIFS(L5:L117,"D3",M5:M117,"QA")</f>
        <v>16</v>
      </c>
      <c r="Q129" s="24">
        <f>COUNTIF(O5:O117,"D3")-COUNTIFS(O5:O117,"D3",P5:P117,"BSE")-COUNTIFS(O5:O117,"D3",P5:P117,"QA")-COUNTIFS(O5:O117,"D3",Q5:Q117,"R")</f>
        <v>17</v>
      </c>
    </row>
    <row r="130" spans="7:17">
      <c r="M130" s="24" t="s">
        <v>106</v>
      </c>
      <c r="N130" s="24">
        <f>COUNTIF(L5:L117,"D4")-COUNTIFS(L5:L117,"D4",M5:M117,"BSE")-COUNTIFS(L5:L117,"D4",M5:M117,"QA")</f>
        <v>12</v>
      </c>
      <c r="Q130" s="24">
        <f>COUNTIF(O5:O117,"D4")-COUNTIFS(O5:O117,"D4",P5:P117,"BSE")-COUNTIFS(O5:O117,"D4",P5:P117,"QA")</f>
        <v>11</v>
      </c>
    </row>
    <row r="131" spans="7:17">
      <c r="M131" s="24" t="s">
        <v>107</v>
      </c>
      <c r="N131" s="24">
        <f>COUNTIF(L5:L117,"D5")-COUNTIFS(L5:L117,"D5",M5:M117,"BSE")-COUNTIFS(L5:L117,"D5",M5:M117,"QA")</f>
        <v>11</v>
      </c>
      <c r="Q131" s="24">
        <f>COUNTIF(O5:O117,"D5")-COUNTIFS(O5:O117,"D5",P5:P117,"BSE")-COUNTIFS(O5:O117,"D5",P5:P117,"QA")</f>
        <v>9</v>
      </c>
    </row>
    <row r="132" spans="7:17">
      <c r="M132" s="24" t="s">
        <v>167</v>
      </c>
      <c r="N132" s="24">
        <f>COUNTIF(M5:M117,"CS-FT")</f>
        <v>3</v>
      </c>
      <c r="Q132" s="24">
        <f>COUNTIF(P5:P117,"CS-FT")</f>
        <v>4</v>
      </c>
    </row>
    <row r="133" spans="7:17">
      <c r="M133" s="24" t="s">
        <v>168</v>
      </c>
      <c r="N133" s="24">
        <f>COUNTIF(M5:M117,"CS-PT")</f>
        <v>3</v>
      </c>
      <c r="Q133" s="24">
        <f>COUNTIF(P5:P117,"CS-PT")</f>
        <v>3</v>
      </c>
    </row>
    <row r="134" spans="7:17">
      <c r="N134" s="24">
        <f>SUM(N124:N133)</f>
        <v>92</v>
      </c>
      <c r="Q134" s="24">
        <f>SUM(Q124:Q133)</f>
        <v>94</v>
      </c>
    </row>
    <row r="137" spans="7:17">
      <c r="G137" s="53" t="s">
        <v>196</v>
      </c>
      <c r="M137" s="53" t="s">
        <v>196</v>
      </c>
    </row>
  </sheetData>
  <autoFilter ref="A4:AU110"/>
  <mergeCells count="14">
    <mergeCell ref="F3:H3"/>
    <mergeCell ref="I3:K3"/>
    <mergeCell ref="AS3:AU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</mergeCells>
  <phoneticPr fontId="5"/>
  <conditionalFormatting sqref="T111:T117 Q106:Q117 N106:N117 AO106:AO117 AL106:AL117 AI106:AI117 AU106:AU117 AR106:AR117 AF106:AF117 AC106:AC117 Z106:Z117 W110:W117 Q67:Q87 Q89:Q99 T89:T91 T78:T87 T67:T76 W89:W91 W78:W87 W67:W76 Q34:Q65 Q26:Q32 N26:N32 K26:K32 T26:T32 W26:W32 T34:T65 W34:W65 N34:N99 H34:H99 K34:K99 N5:N23 Q5:Q23 Z5:Z99 AC5:AC99 AF5:AF99 AR5:AR99 AU5:AU99 AI5:AI99 AL5:AL99 AO5:AO99 T5:T23 W5:W23 H5:H32 K5:K24">
    <cfRule type="cellIs" dxfId="75" priority="82" stopIfTrue="1" operator="equal">
      <formula>0</formula>
    </cfRule>
  </conditionalFormatting>
  <conditionalFormatting sqref="H111:H117 H107:H109 K110:K117 K106">
    <cfRule type="cellIs" dxfId="74" priority="51" stopIfTrue="1" operator="equal">
      <formula>0</formula>
    </cfRule>
  </conditionalFormatting>
  <conditionalFormatting sqref="Z100 AC100 AF100 AR100 AU100 AI100 AL100 AO100 N100 Q100">
    <cfRule type="cellIs" dxfId="73" priority="39" stopIfTrue="1" operator="equal">
      <formula>0</formula>
    </cfRule>
  </conditionalFormatting>
  <conditionalFormatting sqref="H100 K100">
    <cfRule type="cellIs" dxfId="72" priority="38" stopIfTrue="1" operator="equal">
      <formula>0</formula>
    </cfRule>
  </conditionalFormatting>
  <conditionalFormatting sqref="Z101 AC101 AF101 AR101 AU101 AI101 AL101 AO101 N101 Q101">
    <cfRule type="cellIs" dxfId="71" priority="37" stopIfTrue="1" operator="equal">
      <formula>0</formula>
    </cfRule>
  </conditionalFormatting>
  <conditionalFormatting sqref="H101 K101">
    <cfRule type="cellIs" dxfId="70" priority="36" stopIfTrue="1" operator="equal">
      <formula>0</formula>
    </cfRule>
  </conditionalFormatting>
  <conditionalFormatting sqref="T106:T110 T92 T94:T99">
    <cfRule type="cellIs" dxfId="69" priority="35" stopIfTrue="1" operator="equal">
      <formula>0</formula>
    </cfRule>
  </conditionalFormatting>
  <conditionalFormatting sqref="T100">
    <cfRule type="cellIs" dxfId="68" priority="34" stopIfTrue="1" operator="equal">
      <formula>0</formula>
    </cfRule>
  </conditionalFormatting>
  <conditionalFormatting sqref="T101">
    <cfRule type="cellIs" dxfId="67" priority="33" stopIfTrue="1" operator="equal">
      <formula>0</formula>
    </cfRule>
  </conditionalFormatting>
  <conditionalFormatting sqref="Z102 AC102 AF102 AR102 AU102 AI102 AL102 AO102 N102 Q102">
    <cfRule type="cellIs" dxfId="66" priority="27" stopIfTrue="1" operator="equal">
      <formula>0</formula>
    </cfRule>
  </conditionalFormatting>
  <conditionalFormatting sqref="H102 K102">
    <cfRule type="cellIs" dxfId="65" priority="26" stopIfTrue="1" operator="equal">
      <formula>0</formula>
    </cfRule>
  </conditionalFormatting>
  <conditionalFormatting sqref="H103 K103">
    <cfRule type="cellIs" dxfId="64" priority="23" stopIfTrue="1" operator="equal">
      <formula>0</formula>
    </cfRule>
  </conditionalFormatting>
  <conditionalFormatting sqref="Z103 AC103 AF103 AR103 AU103 AI103 AL103 AO103 N103 Q103">
    <cfRule type="cellIs" dxfId="63" priority="24" stopIfTrue="1" operator="equal">
      <formula>0</formula>
    </cfRule>
  </conditionalFormatting>
  <conditionalFormatting sqref="W101">
    <cfRule type="cellIs" dxfId="62" priority="19" stopIfTrue="1" operator="equal">
      <formula>0</formula>
    </cfRule>
  </conditionalFormatting>
  <conditionalFormatting sqref="W100">
    <cfRule type="cellIs" dxfId="61" priority="20" stopIfTrue="1" operator="equal">
      <formula>0</formula>
    </cfRule>
  </conditionalFormatting>
  <conditionalFormatting sqref="W106:W109 W92:W99">
    <cfRule type="cellIs" dxfId="60" priority="21" stopIfTrue="1" operator="equal">
      <formula>0</formula>
    </cfRule>
  </conditionalFormatting>
  <conditionalFormatting sqref="W102">
    <cfRule type="cellIs" dxfId="59" priority="14" stopIfTrue="1" operator="equal">
      <formula>0</formula>
    </cfRule>
  </conditionalFormatting>
  <conditionalFormatting sqref="W103">
    <cfRule type="cellIs" dxfId="58" priority="13" stopIfTrue="1" operator="equal">
      <formula>0</formula>
    </cfRule>
  </conditionalFormatting>
  <conditionalFormatting sqref="T103">
    <cfRule type="cellIs" dxfId="57" priority="11" stopIfTrue="1" operator="equal">
      <formula>0</formula>
    </cfRule>
  </conditionalFormatting>
  <conditionalFormatting sqref="H104 K104">
    <cfRule type="cellIs" dxfId="56" priority="9" stopIfTrue="1" operator="equal">
      <formula>0</formula>
    </cfRule>
  </conditionalFormatting>
  <conditionalFormatting sqref="Z104 AC104 AF104 AR104 AU104 AI104 AL104 AO104 N104 Q104">
    <cfRule type="cellIs" dxfId="55" priority="10" stopIfTrue="1" operator="equal">
      <formula>0</formula>
    </cfRule>
  </conditionalFormatting>
  <conditionalFormatting sqref="W104">
    <cfRule type="cellIs" dxfId="54" priority="8" stopIfTrue="1" operator="equal">
      <formula>0</formula>
    </cfRule>
  </conditionalFormatting>
  <conditionalFormatting sqref="T104">
    <cfRule type="cellIs" dxfId="53" priority="7" stopIfTrue="1" operator="equal">
      <formula>0</formula>
    </cfRule>
  </conditionalFormatting>
  <conditionalFormatting sqref="H105 K105">
    <cfRule type="cellIs" dxfId="52" priority="5" stopIfTrue="1" operator="equal">
      <formula>0</formula>
    </cfRule>
  </conditionalFormatting>
  <conditionalFormatting sqref="Z105 AC105 AF105 AR105 AU105 AI105 AL105 AO105 N105 Q105">
    <cfRule type="cellIs" dxfId="51" priority="6" stopIfTrue="1" operator="equal">
      <formula>0</formula>
    </cfRule>
  </conditionalFormatting>
  <conditionalFormatting sqref="W105">
    <cfRule type="cellIs" dxfId="50" priority="4" stopIfTrue="1" operator="equal">
      <formula>0</formula>
    </cfRule>
  </conditionalFormatting>
  <conditionalFormatting sqref="T105">
    <cfRule type="cellIs" dxfId="49" priority="3" stopIfTrue="1" operator="equal">
      <formula>0</formula>
    </cfRule>
  </conditionalFormatting>
  <conditionalFormatting sqref="T93">
    <cfRule type="cellIs" dxfId="48" priority="2" stopIfTrue="1" operator="equal">
      <formula>0</formula>
    </cfRule>
  </conditionalFormatting>
  <conditionalFormatting sqref="T102">
    <cfRule type="cellIs" dxfId="47" priority="1" stopIfTrue="1" operator="equal">
      <formula>0</formula>
    </cfRule>
  </conditionalFormatting>
  <pageMargins left="0.75" right="0.75" top="1" bottom="1" header="0.3" footer="0.3"/>
  <pageSetup paperSize="9" orientation="portrait" horizontalDpi="4294967292" verticalDpi="4294967292"/>
  <legacyDrawing r:id="rId1"/>
  <extLst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master!H200:H208</xm:f>
          </x14:formula1>
          <xm:sqref>E205:E216</xm:sqref>
        </x14:dataValidation>
        <x14:dataValidation type="list" allowBlank="1" showInputMessage="1" showErrorMessage="1">
          <x14:formula1>
            <xm:f>master!F200:F207</xm:f>
          </x14:formula1>
          <xm:sqref>O205:O216 L205:L216 R205:R216 AA205:AA216 AJ205:AJ216 AM205:AM216 X205:X216 AS205:AS216 AD205:AD216 AP205:AP216 AG205:AG216 U205:U216</xm:sqref>
        </x14:dataValidation>
        <x14:dataValidation type="list" allowBlank="1" showInputMessage="1" showErrorMessage="1">
          <x14:formula1>
            <xm:f>master!H200:H221</xm:f>
          </x14:formula1>
          <xm:sqref>P205:P216 AT205:AT216 S205:S216 AB205:AB216 AK205:AK216 AN205:AN216 Y205:Y216 M205:M216 AE205:AE216 AQ205:AQ216 AH205:AH216 V205:V216</xm:sqref>
        </x14:dataValidation>
        <x14:dataValidation type="list" allowBlank="1" showInputMessage="1" showErrorMessage="1">
          <x14:formula1>
            <xm:f>master!J200:J202</xm:f>
          </x14:formula1>
          <xm:sqref>AU205:AU216 N205:N216 AF205:AF216 Q205:Q216 Z205:Z216 AR205:AR216 AO205:AO216 T205:T216 AC205:AC216 AI205:AI216 AL205:AL216 W205:W216</xm:sqref>
        </x14:dataValidation>
        <x14:dataValidation type="list" allowBlank="1" showInputMessage="1" showErrorMessage="1">
          <x14:formula1>
            <xm:f>master!H6:H14</xm:f>
          </x14:formula1>
          <xm:sqref>E5:E204</xm:sqref>
        </x14:dataValidation>
        <x14:dataValidation type="list" allowBlank="1" showInputMessage="1" showErrorMessage="1">
          <x14:formula1>
            <xm:f>master!F6:F13</xm:f>
          </x14:formula1>
          <xm:sqref>AJ5:AJ204 L5:L204 U5:U204 AA5:AA204 O5:O204 AM5:AM204 X5:X204 AS5:AS204 AD5:AD204 AP5:AP204 AG5:AG204 R5:R204</xm:sqref>
        </x14:dataValidation>
        <x14:dataValidation type="list" allowBlank="1" showInputMessage="1" showErrorMessage="1">
          <x14:formula1>
            <xm:f>master!H6:H27</xm:f>
          </x14:formula1>
          <xm:sqref>AK5:AK204 AT5:AT204 V5:V204 AB5:AB204 P5:P204 AN5:AN204 Y5:Y204 M5:M204 AE5:AE204 AQ5:AQ204 AH5:AH204 V221 S5:S204</xm:sqref>
        </x14:dataValidation>
        <x14:dataValidation type="list" allowBlank="1" showInputMessage="1" showErrorMessage="1">
          <x14:formula1>
            <xm:f>master!G6:G8</xm:f>
          </x14:formula1>
          <xm:sqref>AU5:AU204 N83:N204 N75:N81 N5:N72 AF5:AF204 Q158:Q204 Z5:Z204 AR5:AR204 AO5:AO204 W191:W204 AC5:AC204 AI5:AI204 AL5:AL204 Q129:Q156 Q75:Q81 Q5:Q40 Q83:Q127 Q43:Q72 T129:T135 T126:T127 T75:T81 T5:T40 K157 T43:T72 T169:T189 T83:T124 T158:T167 T137:T156 W189 W129:W135 W126:W127 W75:W81 W5:W40 W43:W72 W92:W124 W137:W156 W158:W167 W83:W90 W169:W187 T191:T204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zoomScaleSheetLayoutView="90" workbookViewId="0">
      <selection activeCell="E6" sqref="E6"/>
    </sheetView>
  </sheetViews>
  <sheetFormatPr defaultColWidth="8.85546875" defaultRowHeight="15"/>
  <cols>
    <col min="1" max="1" width="10.42578125" customWidth="1"/>
    <col min="2" max="2" width="13.140625" bestFit="1" customWidth="1"/>
    <col min="3" max="3" width="17.42578125" customWidth="1"/>
    <col min="4" max="4" width="21.85546875" customWidth="1"/>
  </cols>
  <sheetData>
    <row r="1" spans="1:5">
      <c r="A1" t="s">
        <v>100</v>
      </c>
      <c r="B1" t="s">
        <v>161</v>
      </c>
      <c r="C1" t="s">
        <v>162</v>
      </c>
      <c r="D1" t="s">
        <v>163</v>
      </c>
      <c r="E1" t="s">
        <v>179</v>
      </c>
    </row>
    <row r="2" spans="1:5">
      <c r="A2" t="s">
        <v>141</v>
      </c>
      <c r="B2" t="s">
        <v>30</v>
      </c>
      <c r="C2" t="s">
        <v>147</v>
      </c>
      <c r="D2" t="s">
        <v>149</v>
      </c>
      <c r="E2">
        <f>COUNTIF(Productive!M5:'Productive'!M117,"GDO")</f>
        <v>3</v>
      </c>
    </row>
    <row r="3" spans="1:5">
      <c r="A3" t="s">
        <v>142</v>
      </c>
      <c r="B3" t="s">
        <v>76</v>
      </c>
      <c r="C3" t="s">
        <v>148</v>
      </c>
      <c r="D3" t="s">
        <v>150</v>
      </c>
      <c r="E3">
        <f>COUNTIF(Productive!M5:'Productive'!M117,"GLV")</f>
        <v>11</v>
      </c>
    </row>
    <row r="4" spans="1:5">
      <c r="A4" t="s">
        <v>143</v>
      </c>
      <c r="B4" t="s">
        <v>33</v>
      </c>
      <c r="C4" t="s">
        <v>151</v>
      </c>
      <c r="D4" t="s">
        <v>152</v>
      </c>
      <c r="E4">
        <f>COUNTIF(Productive!M5:'Productive'!M117,"FB案件対応")+COUNTIF(Productive!M5:'Productive'!M117,"FBトレーニング中")+COUNTIF(Productive!M5:'Productive'!M117,"FBアサインプール")</f>
        <v>10</v>
      </c>
    </row>
    <row r="5" spans="1:5">
      <c r="B5" t="s">
        <v>166</v>
      </c>
      <c r="E5">
        <f>COUNTIF(Productive!M5:'Productive'!M117,"Kanamic")</f>
        <v>3</v>
      </c>
    </row>
    <row r="6" spans="1:5">
      <c r="B6" t="s">
        <v>109</v>
      </c>
      <c r="E6">
        <f>COUNTIF(Productive!M5:'Productive'!M117,"WNI")</f>
        <v>3</v>
      </c>
    </row>
    <row r="8" spans="1:5">
      <c r="A8" t="s">
        <v>144</v>
      </c>
      <c r="B8" t="s">
        <v>41</v>
      </c>
      <c r="C8" t="s">
        <v>153</v>
      </c>
      <c r="D8" t="s">
        <v>154</v>
      </c>
      <c r="E8">
        <f>COUNTIF(Productive!M5:'Productive'!M117,"Meiden")</f>
        <v>2</v>
      </c>
    </row>
    <row r="9" spans="1:5">
      <c r="B9" t="s">
        <v>38</v>
      </c>
      <c r="E9">
        <f>COUNTIF(Productive!M5:'Productive'!M117,"JMAS")</f>
        <v>5</v>
      </c>
    </row>
    <row r="10" spans="1:5">
      <c r="B10" t="s">
        <v>31</v>
      </c>
      <c r="E10">
        <f>COUNTIF(Productive!M5:'Productive'!M117,"Nikkei")</f>
        <v>2</v>
      </c>
    </row>
    <row r="11" spans="1:5">
      <c r="B11" t="s">
        <v>145</v>
      </c>
      <c r="E11">
        <f>COUNTIF(Productive!M5:'Productive'!M117,"Amana")</f>
        <v>3</v>
      </c>
    </row>
    <row r="13" spans="1:5">
      <c r="A13" t="s">
        <v>146</v>
      </c>
      <c r="B13" t="s">
        <v>32</v>
      </c>
      <c r="C13" t="s">
        <v>155</v>
      </c>
      <c r="D13" t="s">
        <v>156</v>
      </c>
      <c r="E13">
        <f>COUNTIF(Productive!M5:'Productive'!M117,"Gnavi")</f>
        <v>4</v>
      </c>
    </row>
    <row r="14" spans="1:5">
      <c r="B14" t="s">
        <v>108</v>
      </c>
      <c r="E14">
        <f>COUNTIF(Productive!M5:'Productive'!M117,"Pado")</f>
        <v>2</v>
      </c>
    </row>
    <row r="15" spans="1:5">
      <c r="B15" t="s">
        <v>34</v>
      </c>
      <c r="E15">
        <f>COUNTIF(Productive!M5:'Productive'!M117,"Allied")</f>
        <v>4</v>
      </c>
    </row>
    <row r="16" spans="1:5">
      <c r="B16" t="s">
        <v>82</v>
      </c>
      <c r="E16">
        <f>COUNTIF(Productive!M5:'Productive'!M117,"ONE")</f>
        <v>1</v>
      </c>
    </row>
    <row r="19" spans="1:5">
      <c r="A19" t="s">
        <v>27</v>
      </c>
      <c r="B19" t="s">
        <v>181</v>
      </c>
      <c r="C19" t="s">
        <v>159</v>
      </c>
      <c r="D19" t="s">
        <v>160</v>
      </c>
      <c r="E19">
        <f>COUNTIF(Productive!M5:'Productive'!M117,"QA")</f>
        <v>9</v>
      </c>
    </row>
    <row r="20" spans="1:5">
      <c r="B20" t="s">
        <v>157</v>
      </c>
      <c r="E20">
        <f>COUNTIF(Productive!M5:'Productive'!M117,"QA-Shared")</f>
        <v>7</v>
      </c>
    </row>
    <row r="21" spans="1:5">
      <c r="B21" t="s">
        <v>158</v>
      </c>
      <c r="E21">
        <f>COUNTIF(Productive!M5:'Productive'!M117,"QA-Service")</f>
        <v>0</v>
      </c>
    </row>
    <row r="22" spans="1:5">
      <c r="B22" t="s">
        <v>35</v>
      </c>
      <c r="E22">
        <f>COUNTIF(Productive!M5:'Productive'!M117,"QA-Comtor")</f>
        <v>0</v>
      </c>
    </row>
    <row r="24" spans="1:5">
      <c r="D24" t="s">
        <v>180</v>
      </c>
      <c r="E24">
        <f>SUM(E2:E23)</f>
        <v>69</v>
      </c>
    </row>
  </sheetData>
  <phoneticPr fontId="8"/>
  <pageMargins left="0.75" right="0.75" top="1" bottom="1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H33" sqref="H33"/>
    </sheetView>
  </sheetViews>
  <sheetFormatPr defaultColWidth="8.85546875" defaultRowHeight="15"/>
  <cols>
    <col min="1" max="1" width="9.85546875" bestFit="1" customWidth="1"/>
    <col min="2" max="2" width="17" bestFit="1" customWidth="1"/>
    <col min="3" max="3" width="9.42578125" bestFit="1" customWidth="1"/>
  </cols>
  <sheetData>
    <row r="1" spans="1:4">
      <c r="A1" t="s">
        <v>100</v>
      </c>
      <c r="B1" t="s">
        <v>101</v>
      </c>
      <c r="C1" t="s">
        <v>102</v>
      </c>
      <c r="D1" t="s">
        <v>110</v>
      </c>
    </row>
    <row r="2" spans="1:4">
      <c r="A2" t="s">
        <v>103</v>
      </c>
      <c r="B2" t="s">
        <v>44</v>
      </c>
      <c r="C2">
        <v>1</v>
      </c>
      <c r="D2" t="s">
        <v>44</v>
      </c>
    </row>
    <row r="3" spans="1:4">
      <c r="A3" t="s">
        <v>104</v>
      </c>
      <c r="B3" t="s">
        <v>27</v>
      </c>
      <c r="C3">
        <v>0</v>
      </c>
      <c r="D3" t="s">
        <v>111</v>
      </c>
    </row>
    <row r="4" spans="1:4">
      <c r="A4" t="s">
        <v>105</v>
      </c>
      <c r="B4" t="s">
        <v>30</v>
      </c>
      <c r="C4" s="60" t="s">
        <v>209</v>
      </c>
      <c r="D4" t="s">
        <v>42</v>
      </c>
    </row>
    <row r="5" spans="1:4">
      <c r="A5" t="s">
        <v>106</v>
      </c>
      <c r="B5" t="s">
        <v>76</v>
      </c>
      <c r="C5" s="60" t="s">
        <v>210</v>
      </c>
      <c r="D5" t="s">
        <v>46</v>
      </c>
    </row>
    <row r="6" spans="1:4">
      <c r="A6" t="s">
        <v>107</v>
      </c>
      <c r="B6" t="s">
        <v>32</v>
      </c>
      <c r="D6" t="s">
        <v>43</v>
      </c>
    </row>
    <row r="7" spans="1:4">
      <c r="A7" t="s">
        <v>27</v>
      </c>
      <c r="B7" t="s">
        <v>34</v>
      </c>
      <c r="D7" t="s">
        <v>45</v>
      </c>
    </row>
    <row r="8" spans="1:4">
      <c r="A8" t="s">
        <v>91</v>
      </c>
      <c r="B8" t="s">
        <v>38</v>
      </c>
      <c r="D8" t="s">
        <v>52</v>
      </c>
    </row>
    <row r="9" spans="1:4">
      <c r="A9" t="s">
        <v>164</v>
      </c>
      <c r="B9" t="s">
        <v>41</v>
      </c>
      <c r="D9" t="s">
        <v>112</v>
      </c>
    </row>
    <row r="10" spans="1:4">
      <c r="B10" t="s">
        <v>31</v>
      </c>
      <c r="D10" t="s">
        <v>27</v>
      </c>
    </row>
    <row r="11" spans="1:4">
      <c r="B11" t="s">
        <v>108</v>
      </c>
    </row>
    <row r="12" spans="1:4">
      <c r="B12" t="s">
        <v>109</v>
      </c>
    </row>
    <row r="13" spans="1:4">
      <c r="B13" t="s">
        <v>167</v>
      </c>
    </row>
    <row r="14" spans="1:4">
      <c r="B14" t="s">
        <v>168</v>
      </c>
    </row>
    <row r="15" spans="1:4">
      <c r="B15" t="s">
        <v>173</v>
      </c>
    </row>
    <row r="16" spans="1:4">
      <c r="B16" t="s">
        <v>174</v>
      </c>
    </row>
    <row r="17" spans="2:2">
      <c r="B17" t="s">
        <v>175</v>
      </c>
    </row>
    <row r="18" spans="2:2">
      <c r="B18" t="s">
        <v>118</v>
      </c>
    </row>
    <row r="19" spans="2:2">
      <c r="B19" t="s">
        <v>230</v>
      </c>
    </row>
    <row r="20" spans="2:2">
      <c r="B20" t="s">
        <v>120</v>
      </c>
    </row>
    <row r="21" spans="2:2">
      <c r="B21" t="s">
        <v>145</v>
      </c>
    </row>
    <row r="22" spans="2:2">
      <c r="B22" t="s">
        <v>166</v>
      </c>
    </row>
    <row r="23" spans="2:2">
      <c r="B23" t="s">
        <v>82</v>
      </c>
    </row>
  </sheetData>
  <phoneticPr fontId="8"/>
  <pageMargins left="0.75" right="0.75" top="1" bottom="1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0" tint="-0.499984740745262"/>
  </sheetPr>
  <dimension ref="A1:T21"/>
  <sheetViews>
    <sheetView zoomScale="90" zoomScaleNormal="90" zoomScalePageLayoutView="90" workbookViewId="0">
      <pane ySplit="3" topLeftCell="A6" activePane="bottomLeft" state="frozen"/>
      <selection pane="bottomLeft" activeCell="D19" sqref="D19:D20"/>
    </sheetView>
  </sheetViews>
  <sheetFormatPr defaultColWidth="8.85546875" defaultRowHeight="15"/>
  <cols>
    <col min="1" max="1" width="2.42578125" customWidth="1"/>
    <col min="2" max="2" width="5.140625" customWidth="1"/>
    <col min="4" max="4" width="29.140625" customWidth="1"/>
    <col min="5" max="6" width="11.140625" customWidth="1"/>
    <col min="7" max="7" width="8.42578125" customWidth="1"/>
    <col min="8" max="8" width="16" hidden="1" customWidth="1"/>
  </cols>
  <sheetData>
    <row r="1" spans="1:20" ht="21">
      <c r="A1" s="7" t="s">
        <v>84</v>
      </c>
      <c r="C1" s="7"/>
      <c r="D1" s="7"/>
      <c r="E1" s="7"/>
      <c r="F1" s="7"/>
      <c r="G1" s="7"/>
      <c r="H1" s="7"/>
    </row>
    <row r="3" spans="1:20">
      <c r="A3" s="6"/>
      <c r="B3" s="6" t="s">
        <v>49</v>
      </c>
      <c r="C3" s="6" t="s">
        <v>47</v>
      </c>
      <c r="D3" s="6" t="s">
        <v>53</v>
      </c>
      <c r="E3" s="6" t="s">
        <v>172</v>
      </c>
      <c r="F3" s="6" t="s">
        <v>48</v>
      </c>
      <c r="G3" s="6" t="s">
        <v>75</v>
      </c>
      <c r="H3" s="6" t="s">
        <v>50</v>
      </c>
      <c r="I3" s="12">
        <v>41913</v>
      </c>
      <c r="J3" s="12">
        <v>41944</v>
      </c>
      <c r="K3" s="12">
        <v>41974</v>
      </c>
      <c r="L3" s="12">
        <v>42005</v>
      </c>
      <c r="M3" s="12">
        <v>42036</v>
      </c>
      <c r="N3" s="12">
        <v>42064</v>
      </c>
      <c r="O3" s="12">
        <v>42095</v>
      </c>
      <c r="P3" s="12">
        <v>42125</v>
      </c>
      <c r="Q3" s="12">
        <v>42156</v>
      </c>
      <c r="R3" s="12">
        <v>42186</v>
      </c>
      <c r="S3" s="12">
        <v>42217</v>
      </c>
      <c r="T3" s="12">
        <v>42248</v>
      </c>
    </row>
    <row r="4" spans="1:20">
      <c r="A4" s="5"/>
      <c r="B4" s="5"/>
      <c r="C4" s="9">
        <v>6531</v>
      </c>
      <c r="D4" s="3" t="s">
        <v>134</v>
      </c>
      <c r="E4" s="5" t="s">
        <v>106</v>
      </c>
      <c r="F4" s="5" t="s">
        <v>145</v>
      </c>
      <c r="G4" s="5" t="s">
        <v>111</v>
      </c>
      <c r="H4" s="5"/>
      <c r="I4" s="4"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5"/>
      <c r="B5" s="5"/>
      <c r="C5" s="9">
        <v>6533</v>
      </c>
      <c r="D5" s="3" t="s">
        <v>136</v>
      </c>
      <c r="E5" s="5" t="s">
        <v>27</v>
      </c>
      <c r="F5" s="5" t="s">
        <v>27</v>
      </c>
      <c r="G5" s="5" t="s">
        <v>27</v>
      </c>
      <c r="H5" s="5"/>
      <c r="I5" s="4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5"/>
      <c r="B6" s="5"/>
      <c r="C6" s="9">
        <v>6534</v>
      </c>
      <c r="D6" s="3" t="s">
        <v>137</v>
      </c>
      <c r="E6" s="5" t="s">
        <v>164</v>
      </c>
      <c r="F6" s="5" t="s">
        <v>167</v>
      </c>
      <c r="G6" s="5" t="s">
        <v>183</v>
      </c>
      <c r="H6" s="5"/>
      <c r="I6" s="4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5"/>
      <c r="B7" s="5"/>
      <c r="C7" s="9">
        <v>6535</v>
      </c>
      <c r="D7" s="3" t="s">
        <v>184</v>
      </c>
      <c r="E7" s="5" t="s">
        <v>91</v>
      </c>
      <c r="F7" s="5" t="s">
        <v>185</v>
      </c>
      <c r="G7" s="5" t="s">
        <v>185</v>
      </c>
      <c r="H7" s="5"/>
      <c r="I7" s="4"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5"/>
      <c r="B8" s="5"/>
      <c r="C8" s="9">
        <v>6536</v>
      </c>
      <c r="D8" s="3" t="s">
        <v>127</v>
      </c>
      <c r="E8" s="5" t="s">
        <v>106</v>
      </c>
      <c r="F8" s="5" t="s">
        <v>145</v>
      </c>
      <c r="G8" s="5" t="s">
        <v>111</v>
      </c>
      <c r="H8" s="5"/>
      <c r="I8" s="4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5"/>
      <c r="B9" s="5"/>
      <c r="C9" s="9">
        <v>6537</v>
      </c>
      <c r="D9" s="5" t="s">
        <v>138</v>
      </c>
      <c r="E9" s="5" t="s">
        <v>103</v>
      </c>
      <c r="F9" s="5" t="s">
        <v>30</v>
      </c>
      <c r="G9" s="5" t="s">
        <v>111</v>
      </c>
      <c r="H9" s="5"/>
      <c r="I9" s="4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26" customFormat="1" ht="12.75">
      <c r="A10" s="27"/>
      <c r="B10" s="4"/>
      <c r="C10" s="4">
        <v>6538</v>
      </c>
      <c r="D10" s="25" t="s">
        <v>186</v>
      </c>
      <c r="E10" s="5" t="s">
        <v>164</v>
      </c>
      <c r="F10" s="5" t="s">
        <v>167</v>
      </c>
      <c r="G10" s="5" t="s">
        <v>183</v>
      </c>
      <c r="H10" s="5"/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26" customFormat="1" ht="12.75">
      <c r="A11" s="5"/>
      <c r="B11" s="5"/>
      <c r="C11" s="23">
        <v>6541</v>
      </c>
      <c r="D11" s="23" t="s">
        <v>182</v>
      </c>
      <c r="E11" s="5" t="s">
        <v>105</v>
      </c>
      <c r="F11" s="22" t="s">
        <v>109</v>
      </c>
      <c r="G11" s="22" t="s">
        <v>52</v>
      </c>
      <c r="H11" s="22"/>
      <c r="I11" s="4">
        <v>1</v>
      </c>
      <c r="J11" s="4"/>
      <c r="K11" s="4"/>
      <c r="L11" s="4"/>
      <c r="M11" s="4"/>
      <c r="N11" s="4"/>
      <c r="O11" s="4"/>
      <c r="P11" s="21"/>
      <c r="Q11" s="20"/>
      <c r="R11" s="20"/>
      <c r="S11" s="20"/>
      <c r="T11" s="20"/>
    </row>
    <row r="12" spans="1:20" s="26" customFormat="1" ht="12.75">
      <c r="A12" s="5"/>
      <c r="B12" s="5"/>
      <c r="C12" s="23">
        <v>6542</v>
      </c>
      <c r="D12" s="23" t="s">
        <v>187</v>
      </c>
      <c r="E12" s="5" t="s">
        <v>164</v>
      </c>
      <c r="F12" s="5" t="s">
        <v>167</v>
      </c>
      <c r="G12" s="5" t="s">
        <v>183</v>
      </c>
      <c r="H12" s="5"/>
      <c r="I12" s="4">
        <v>1</v>
      </c>
      <c r="J12" s="4"/>
      <c r="K12" s="4"/>
      <c r="L12" s="4"/>
      <c r="M12" s="4"/>
      <c r="N12" s="4"/>
      <c r="O12" s="4"/>
      <c r="P12" s="21"/>
      <c r="Q12" s="20"/>
      <c r="R12" s="20"/>
      <c r="S12" s="20"/>
      <c r="T12" s="20"/>
    </row>
    <row r="13" spans="1:20" s="26" customFormat="1" ht="12.75">
      <c r="A13" s="5"/>
      <c r="B13" s="5"/>
      <c r="C13" s="23">
        <v>6543</v>
      </c>
      <c r="D13" s="23" t="s">
        <v>188</v>
      </c>
      <c r="E13" s="5" t="s">
        <v>27</v>
      </c>
      <c r="F13" s="22" t="s">
        <v>76</v>
      </c>
      <c r="G13" s="22" t="s">
        <v>27</v>
      </c>
      <c r="H13" s="22"/>
      <c r="I13" s="4">
        <v>0</v>
      </c>
      <c r="J13" s="4">
        <v>1</v>
      </c>
      <c r="K13" s="4"/>
      <c r="L13" s="4"/>
      <c r="M13" s="4"/>
      <c r="N13" s="4"/>
      <c r="O13" s="4"/>
      <c r="P13" s="21"/>
      <c r="Q13" s="20"/>
      <c r="R13" s="20"/>
      <c r="S13" s="20"/>
      <c r="T13" s="20"/>
    </row>
    <row r="14" spans="1:20" s="26" customFormat="1" ht="12.75">
      <c r="A14" s="5"/>
      <c r="B14" s="5"/>
      <c r="C14" s="23">
        <v>6544</v>
      </c>
      <c r="D14" s="23" t="s">
        <v>194</v>
      </c>
      <c r="E14" s="5" t="s">
        <v>44</v>
      </c>
      <c r="F14" s="22" t="s">
        <v>76</v>
      </c>
      <c r="G14" s="22" t="s">
        <v>44</v>
      </c>
      <c r="H14" s="22"/>
      <c r="I14" s="4">
        <v>0</v>
      </c>
      <c r="J14" s="4">
        <v>1</v>
      </c>
      <c r="K14" s="4"/>
      <c r="L14" s="4"/>
      <c r="M14" s="4"/>
      <c r="N14" s="4"/>
      <c r="O14" s="4"/>
      <c r="P14" s="21"/>
      <c r="Q14" s="20"/>
      <c r="R14" s="20"/>
      <c r="S14" s="20"/>
      <c r="T14" s="20"/>
    </row>
    <row r="15" spans="1:20" s="26" customFormat="1" ht="12.75">
      <c r="A15" s="5"/>
      <c r="B15" s="5"/>
      <c r="C15" s="23">
        <v>6545</v>
      </c>
      <c r="D15" s="23" t="s">
        <v>211</v>
      </c>
      <c r="E15" s="5" t="s">
        <v>213</v>
      </c>
      <c r="F15" s="5" t="s">
        <v>167</v>
      </c>
      <c r="G15" s="5" t="s">
        <v>183</v>
      </c>
      <c r="H15" s="22"/>
      <c r="I15" s="4">
        <v>0</v>
      </c>
      <c r="J15" s="4">
        <v>1</v>
      </c>
      <c r="K15" s="4"/>
      <c r="L15" s="4"/>
      <c r="M15" s="4"/>
      <c r="N15" s="4"/>
      <c r="O15" s="4"/>
      <c r="P15" s="21"/>
      <c r="Q15" s="20"/>
      <c r="R15" s="20"/>
      <c r="S15" s="20"/>
      <c r="T15" s="20"/>
    </row>
    <row r="16" spans="1:20" s="26" customFormat="1" ht="12.75">
      <c r="A16" s="5"/>
      <c r="B16" s="5"/>
      <c r="C16" s="23">
        <v>6546</v>
      </c>
      <c r="D16" s="23" t="s">
        <v>212</v>
      </c>
      <c r="E16" s="5" t="s">
        <v>103</v>
      </c>
      <c r="F16" s="5" t="s">
        <v>30</v>
      </c>
      <c r="G16" s="5" t="s">
        <v>111</v>
      </c>
      <c r="H16" s="22"/>
      <c r="I16" s="4">
        <v>0</v>
      </c>
      <c r="J16" s="4">
        <v>1</v>
      </c>
      <c r="K16" s="4"/>
      <c r="L16" s="4"/>
      <c r="M16" s="4"/>
      <c r="N16" s="4"/>
      <c r="O16" s="4"/>
      <c r="P16" s="21"/>
      <c r="Q16" s="20"/>
      <c r="R16" s="20"/>
      <c r="S16" s="20"/>
      <c r="T16" s="20"/>
    </row>
    <row r="17" spans="1:20" s="26" customFormat="1" ht="12.75">
      <c r="A17" s="5"/>
      <c r="B17" s="5"/>
      <c r="C17" s="62">
        <v>6547</v>
      </c>
      <c r="D17" s="23" t="s">
        <v>223</v>
      </c>
      <c r="E17" s="5" t="s">
        <v>220</v>
      </c>
      <c r="F17" s="5"/>
      <c r="G17" s="5"/>
      <c r="H17" s="22"/>
      <c r="I17" s="4"/>
      <c r="J17" s="4"/>
      <c r="K17" s="4">
        <v>1</v>
      </c>
      <c r="L17" s="4"/>
      <c r="M17" s="4"/>
      <c r="N17" s="4"/>
      <c r="O17" s="4"/>
      <c r="P17" s="21"/>
      <c r="Q17" s="20"/>
      <c r="R17" s="20"/>
      <c r="S17" s="20"/>
      <c r="T17" s="20"/>
    </row>
    <row r="18" spans="1:20" s="26" customFormat="1" ht="12.75">
      <c r="A18" s="5"/>
      <c r="B18" s="5"/>
      <c r="C18" s="23">
        <v>6548</v>
      </c>
      <c r="D18" s="23" t="s">
        <v>222</v>
      </c>
      <c r="E18" s="5" t="s">
        <v>91</v>
      </c>
      <c r="F18" s="5" t="s">
        <v>221</v>
      </c>
      <c r="G18" s="5"/>
      <c r="H18" s="22"/>
      <c r="I18" s="4"/>
      <c r="J18" s="4"/>
      <c r="K18" s="4">
        <v>1</v>
      </c>
      <c r="L18" s="4"/>
      <c r="M18" s="4"/>
      <c r="N18" s="4"/>
      <c r="O18" s="4"/>
      <c r="P18" s="21"/>
      <c r="Q18" s="20"/>
      <c r="R18" s="20"/>
      <c r="S18" s="20"/>
      <c r="T18" s="20"/>
    </row>
    <row r="19" spans="1:20" s="26" customFormat="1" ht="12.75">
      <c r="A19" s="5"/>
      <c r="B19" s="5"/>
      <c r="C19" s="23">
        <v>6550</v>
      </c>
      <c r="D19" s="23" t="s">
        <v>224</v>
      </c>
      <c r="E19" s="5" t="s">
        <v>228</v>
      </c>
      <c r="F19" s="5" t="s">
        <v>228</v>
      </c>
      <c r="G19" s="5" t="s">
        <v>228</v>
      </c>
      <c r="H19" s="22"/>
      <c r="I19" s="4"/>
      <c r="J19" s="4"/>
      <c r="K19" s="4">
        <v>1</v>
      </c>
      <c r="L19" s="4"/>
      <c r="M19" s="4"/>
      <c r="N19" s="4"/>
      <c r="O19" s="4"/>
      <c r="P19" s="21"/>
      <c r="Q19" s="20"/>
      <c r="R19" s="20"/>
      <c r="S19" s="20"/>
      <c r="T19" s="20"/>
    </row>
    <row r="20" spans="1:20">
      <c r="A20" s="2"/>
      <c r="B20" s="2"/>
      <c r="C20" s="63">
        <v>6551</v>
      </c>
      <c r="D20" s="2" t="s">
        <v>225</v>
      </c>
      <c r="E20" s="2" t="s">
        <v>226</v>
      </c>
      <c r="F20" s="2" t="s">
        <v>227</v>
      </c>
      <c r="G20" s="2"/>
      <c r="H20" s="2"/>
      <c r="I20" s="4"/>
      <c r="J20" s="4"/>
      <c r="K20" s="4">
        <v>1</v>
      </c>
      <c r="L20" s="4"/>
      <c r="M20" s="4"/>
      <c r="N20" s="4"/>
      <c r="O20" s="4"/>
      <c r="P20" s="21"/>
      <c r="Q20" s="20"/>
      <c r="R20" s="20"/>
      <c r="S20" s="20"/>
      <c r="T20" s="20"/>
    </row>
    <row r="21" spans="1:20">
      <c r="I21">
        <f t="shared" ref="I21:T21" si="0">SUM(I4:I20)</f>
        <v>9</v>
      </c>
      <c r="J21">
        <f t="shared" si="0"/>
        <v>4</v>
      </c>
      <c r="K21">
        <f t="shared" si="0"/>
        <v>4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</row>
  </sheetData>
  <phoneticPr fontId="5"/>
  <conditionalFormatting sqref="I4:T14">
    <cfRule type="cellIs" dxfId="46" priority="58" operator="equal">
      <formula>0</formula>
    </cfRule>
  </conditionalFormatting>
  <conditionalFormatting sqref="I8:T14">
    <cfRule type="cellIs" dxfId="45" priority="57" operator="equal">
      <formula>0</formula>
    </cfRule>
  </conditionalFormatting>
  <conditionalFormatting sqref="I9:T14">
    <cfRule type="cellIs" dxfId="44" priority="44" operator="equal">
      <formula>0</formula>
    </cfRule>
  </conditionalFormatting>
  <conditionalFormatting sqref="O10:O14">
    <cfRule type="cellIs" dxfId="43" priority="43" operator="equal">
      <formula>0</formula>
    </cfRule>
  </conditionalFormatting>
  <conditionalFormatting sqref="I10:N14">
    <cfRule type="cellIs" dxfId="42" priority="42" operator="equal">
      <formula>0</formula>
    </cfRule>
  </conditionalFormatting>
  <conditionalFormatting sqref="Q10:T14">
    <cfRule type="cellIs" dxfId="41" priority="41" operator="equal">
      <formula>0</formula>
    </cfRule>
  </conditionalFormatting>
  <conditionalFormatting sqref="I13:T14">
    <cfRule type="cellIs" dxfId="40" priority="40" operator="equal">
      <formula>0</formula>
    </cfRule>
  </conditionalFormatting>
  <conditionalFormatting sqref="I11:T12">
    <cfRule type="cellIs" dxfId="39" priority="39" operator="equal">
      <formula>0</formula>
    </cfRule>
  </conditionalFormatting>
  <conditionalFormatting sqref="I11:O11">
    <cfRule type="cellIs" dxfId="38" priority="38" operator="equal">
      <formula>0</formula>
    </cfRule>
  </conditionalFormatting>
  <conditionalFormatting sqref="I12:O12">
    <cfRule type="cellIs" dxfId="37" priority="37" operator="equal">
      <formula>0</formula>
    </cfRule>
  </conditionalFormatting>
  <conditionalFormatting sqref="I13:O13">
    <cfRule type="cellIs" dxfId="36" priority="36" operator="equal">
      <formula>0</formula>
    </cfRule>
  </conditionalFormatting>
  <conditionalFormatting sqref="I14:O14">
    <cfRule type="cellIs" dxfId="35" priority="35" operator="equal">
      <formula>0</formula>
    </cfRule>
  </conditionalFormatting>
  <conditionalFormatting sqref="I4:I11">
    <cfRule type="cellIs" dxfId="34" priority="34" operator="equal">
      <formula>0</formula>
    </cfRule>
  </conditionalFormatting>
  <conditionalFormatting sqref="I8:I11">
    <cfRule type="cellIs" dxfId="33" priority="33" operator="equal">
      <formula>0</formula>
    </cfRule>
  </conditionalFormatting>
  <conditionalFormatting sqref="I9:I11">
    <cfRule type="cellIs" dxfId="32" priority="32" operator="equal">
      <formula>0</formula>
    </cfRule>
  </conditionalFormatting>
  <conditionalFormatting sqref="I10:I11">
    <cfRule type="cellIs" dxfId="31" priority="31" operator="equal">
      <formula>0</formula>
    </cfRule>
  </conditionalFormatting>
  <conditionalFormatting sqref="I11">
    <cfRule type="cellIs" dxfId="30" priority="30" operator="equal">
      <formula>0</formula>
    </cfRule>
  </conditionalFormatting>
  <conditionalFormatting sqref="I11">
    <cfRule type="cellIs" dxfId="29" priority="29" operator="equal">
      <formula>0</formula>
    </cfRule>
  </conditionalFormatting>
  <conditionalFormatting sqref="I12">
    <cfRule type="cellIs" dxfId="28" priority="28" operator="equal">
      <formula>0</formula>
    </cfRule>
  </conditionalFormatting>
  <conditionalFormatting sqref="I12">
    <cfRule type="cellIs" dxfId="27" priority="27" operator="equal">
      <formula>0</formula>
    </cfRule>
  </conditionalFormatting>
  <conditionalFormatting sqref="I12">
    <cfRule type="cellIs" dxfId="26" priority="26" operator="equal">
      <formula>0</formula>
    </cfRule>
  </conditionalFormatting>
  <conditionalFormatting sqref="I12">
    <cfRule type="cellIs" dxfId="25" priority="25" operator="equal">
      <formula>0</formula>
    </cfRule>
  </conditionalFormatting>
  <conditionalFormatting sqref="I15:T15">
    <cfRule type="cellIs" dxfId="24" priority="24" operator="equal">
      <formula>0</formula>
    </cfRule>
  </conditionalFormatting>
  <conditionalFormatting sqref="I15:T15">
    <cfRule type="cellIs" dxfId="23" priority="23" operator="equal">
      <formula>0</formula>
    </cfRule>
  </conditionalFormatting>
  <conditionalFormatting sqref="I15:T15">
    <cfRule type="cellIs" dxfId="22" priority="22" operator="equal">
      <formula>0</formula>
    </cfRule>
  </conditionalFormatting>
  <conditionalFormatting sqref="O15">
    <cfRule type="cellIs" dxfId="21" priority="21" operator="equal">
      <formula>0</formula>
    </cfRule>
  </conditionalFormatting>
  <conditionalFormatting sqref="I15:N15">
    <cfRule type="cellIs" dxfId="20" priority="20" operator="equal">
      <formula>0</formula>
    </cfRule>
  </conditionalFormatting>
  <conditionalFormatting sqref="Q15:T15">
    <cfRule type="cellIs" dxfId="19" priority="19" operator="equal">
      <formula>0</formula>
    </cfRule>
  </conditionalFormatting>
  <conditionalFormatting sqref="I15:T15">
    <cfRule type="cellIs" dxfId="18" priority="18" operator="equal">
      <formula>0</formula>
    </cfRule>
  </conditionalFormatting>
  <conditionalFormatting sqref="I15:O15">
    <cfRule type="cellIs" dxfId="17" priority="17" operator="equal">
      <formula>0</formula>
    </cfRule>
  </conditionalFormatting>
  <conditionalFormatting sqref="I16:T19">
    <cfRule type="cellIs" dxfId="16" priority="16" operator="equal">
      <formula>0</formula>
    </cfRule>
  </conditionalFormatting>
  <conditionalFormatting sqref="I16:T19">
    <cfRule type="cellIs" dxfId="15" priority="15" operator="equal">
      <formula>0</formula>
    </cfRule>
  </conditionalFormatting>
  <conditionalFormatting sqref="I16:T19">
    <cfRule type="cellIs" dxfId="14" priority="14" operator="equal">
      <formula>0</formula>
    </cfRule>
  </conditionalFormatting>
  <conditionalFormatting sqref="O16:O19">
    <cfRule type="cellIs" dxfId="13" priority="13" operator="equal">
      <formula>0</formula>
    </cfRule>
  </conditionalFormatting>
  <conditionalFormatting sqref="I16:N19">
    <cfRule type="cellIs" dxfId="12" priority="12" operator="equal">
      <formula>0</formula>
    </cfRule>
  </conditionalFormatting>
  <conditionalFormatting sqref="Q16:T19">
    <cfRule type="cellIs" dxfId="11" priority="11" operator="equal">
      <formula>0</formula>
    </cfRule>
  </conditionalFormatting>
  <conditionalFormatting sqref="I16:T19">
    <cfRule type="cellIs" dxfId="10" priority="10" operator="equal">
      <formula>0</formula>
    </cfRule>
  </conditionalFormatting>
  <conditionalFormatting sqref="I16:O19">
    <cfRule type="cellIs" dxfId="9" priority="9" operator="equal">
      <formula>0</formula>
    </cfRule>
  </conditionalFormatting>
  <conditionalFormatting sqref="I20:T20">
    <cfRule type="cellIs" dxfId="8" priority="8" operator="equal">
      <formula>0</formula>
    </cfRule>
  </conditionalFormatting>
  <conditionalFormatting sqref="I20:T20">
    <cfRule type="cellIs" dxfId="7" priority="7" operator="equal">
      <formula>0</formula>
    </cfRule>
  </conditionalFormatting>
  <conditionalFormatting sqref="I20:T20">
    <cfRule type="cellIs" dxfId="6" priority="6" operator="equal">
      <formula>0</formula>
    </cfRule>
  </conditionalFormatting>
  <conditionalFormatting sqref="O20">
    <cfRule type="cellIs" dxfId="5" priority="5" operator="equal">
      <formula>0</formula>
    </cfRule>
  </conditionalFormatting>
  <conditionalFormatting sqref="I20:N20">
    <cfRule type="cellIs" dxfId="4" priority="4" operator="equal">
      <formula>0</formula>
    </cfRule>
  </conditionalFormatting>
  <conditionalFormatting sqref="Q20:T20">
    <cfRule type="cellIs" dxfId="3" priority="3" operator="equal">
      <formula>0</formula>
    </cfRule>
  </conditionalFormatting>
  <conditionalFormatting sqref="I20:T20">
    <cfRule type="cellIs" dxfId="2" priority="2" operator="equal">
      <formula>0</formula>
    </cfRule>
  </conditionalFormatting>
  <conditionalFormatting sqref="I20:O20">
    <cfRule type="cellIs" dxfId="1" priority="1" operator="equal">
      <formula>0</formula>
    </cfRule>
  </conditionalFormatting>
  <pageMargins left="0.75" right="0.75" top="1" bottom="1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0" tint="-0.499984740745262"/>
  </sheetPr>
  <dimension ref="A1:T9"/>
  <sheetViews>
    <sheetView zoomScale="90" zoomScaleNormal="90" zoomScalePageLayoutView="90" workbookViewId="0">
      <pane ySplit="3" topLeftCell="A4" activePane="bottomLeft" state="frozen"/>
      <selection pane="bottomLeft" activeCell="I5" sqref="I5"/>
    </sheetView>
  </sheetViews>
  <sheetFormatPr defaultColWidth="8.85546875" defaultRowHeight="15"/>
  <cols>
    <col min="1" max="1" width="2.42578125" customWidth="1"/>
    <col min="2" max="2" width="5.140625" customWidth="1"/>
    <col min="4" max="4" width="29.140625" customWidth="1"/>
    <col min="5" max="6" width="11.140625" customWidth="1"/>
    <col min="7" max="7" width="8.42578125" customWidth="1"/>
    <col min="8" max="8" width="16" hidden="1" customWidth="1"/>
  </cols>
  <sheetData>
    <row r="1" spans="1:20" ht="21">
      <c r="A1" s="7" t="s">
        <v>78</v>
      </c>
      <c r="C1" s="7"/>
      <c r="D1" s="7"/>
      <c r="E1" s="7"/>
      <c r="F1" s="7"/>
      <c r="G1" s="7"/>
      <c r="H1" s="7"/>
    </row>
    <row r="3" spans="1:20">
      <c r="A3" s="6"/>
      <c r="B3" s="6" t="s">
        <v>49</v>
      </c>
      <c r="C3" s="6" t="s">
        <v>47</v>
      </c>
      <c r="D3" s="6" t="s">
        <v>53</v>
      </c>
      <c r="E3" s="6" t="s">
        <v>172</v>
      </c>
      <c r="F3" s="6" t="s">
        <v>48</v>
      </c>
      <c r="G3" s="6" t="s">
        <v>75</v>
      </c>
      <c r="H3" s="6" t="s">
        <v>50</v>
      </c>
      <c r="I3" s="12">
        <v>41913</v>
      </c>
      <c r="J3" s="12">
        <v>41944</v>
      </c>
      <c r="K3" s="12">
        <v>41974</v>
      </c>
      <c r="L3" s="12">
        <v>42005</v>
      </c>
      <c r="M3" s="12">
        <v>42036</v>
      </c>
      <c r="N3" s="12">
        <v>42064</v>
      </c>
      <c r="O3" s="12">
        <v>42095</v>
      </c>
      <c r="P3" s="12">
        <v>42125</v>
      </c>
      <c r="Q3" s="12">
        <v>42156</v>
      </c>
      <c r="R3" s="12">
        <v>42186</v>
      </c>
      <c r="S3" s="12">
        <v>42217</v>
      </c>
      <c r="T3" s="12">
        <v>42248</v>
      </c>
    </row>
    <row r="4" spans="1:20">
      <c r="A4" s="5"/>
      <c r="B4" s="5"/>
      <c r="C4" s="5">
        <v>6541</v>
      </c>
      <c r="D4" s="5" t="s">
        <v>190</v>
      </c>
      <c r="E4" s="5" t="s">
        <v>191</v>
      </c>
      <c r="F4" s="5" t="s">
        <v>192</v>
      </c>
      <c r="G4" s="5" t="s">
        <v>193</v>
      </c>
      <c r="H4" s="5"/>
      <c r="I4" s="4">
        <v>0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1"/>
      <c r="B5" s="5"/>
      <c r="C5" s="9"/>
      <c r="D5" s="1"/>
      <c r="E5" s="13"/>
      <c r="F5" s="5"/>
      <c r="G5" s="13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5"/>
      <c r="B6" s="5"/>
      <c r="C6" s="9"/>
      <c r="D6" s="3"/>
      <c r="E6" s="5"/>
      <c r="F6" s="5"/>
      <c r="G6" s="5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5"/>
      <c r="B7" s="5"/>
      <c r="C7" s="9"/>
      <c r="D7" s="3"/>
      <c r="E7" s="5"/>
      <c r="F7" s="5"/>
      <c r="G7" s="5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I9">
        <f t="shared" ref="I9:T9" si="0">SUM(I4:I8)</f>
        <v>0</v>
      </c>
      <c r="J9">
        <f t="shared" si="0"/>
        <v>1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</row>
  </sheetData>
  <phoneticPr fontId="5"/>
  <conditionalFormatting sqref="I4:T7">
    <cfRule type="cellIs" dxfId="0" priority="9" operator="equal">
      <formula>0</formula>
    </cfRule>
  </conditionalFormatting>
  <pageMargins left="0.75" right="0.75" top="1" bottom="1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Productive</vt:lpstr>
      <vt:lpstr>data</vt:lpstr>
      <vt:lpstr>master</vt:lpstr>
      <vt:lpstr>new hired</vt:lpstr>
      <vt:lpstr>shadow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Cao Cuong</dc:creator>
  <cp:lastModifiedBy>Minhvu</cp:lastModifiedBy>
  <cp:lastPrinted>2014-01-09T18:45:40Z</cp:lastPrinted>
  <dcterms:created xsi:type="dcterms:W3CDTF">2014-01-09T18:14:07Z</dcterms:created>
  <dcterms:modified xsi:type="dcterms:W3CDTF">2015-02-02T11:42:11Z</dcterms:modified>
</cp:coreProperties>
</file>