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OneDrive\Máy tính\"/>
    </mc:Choice>
  </mc:AlternateContent>
  <bookViews>
    <workbookView xWindow="0" yWindow="0" windowWidth="23040" windowHeight="9072" firstSheet="4" activeTab="6"/>
  </bookViews>
  <sheets>
    <sheet name="Baseline 1 " sheetId="3" r:id="rId1"/>
    <sheet name="Baseline 2" sheetId="4" r:id="rId2"/>
    <sheet name="Baseline 3" sheetId="2" r:id="rId3"/>
    <sheet name="Scenario1" sheetId="5" r:id="rId4"/>
    <sheet name="Scenario2" sheetId="6" r:id="rId5"/>
    <sheet name="Scenario3" sheetId="7" r:id="rId6"/>
    <sheet name="Comparison" sheetId="8" r:id="rId7"/>
  </sheets>
  <definedNames>
    <definedName name="solver_adj" localSheetId="0" hidden="1">'Baseline 1 '!$F$34:$G$38,'Baseline 1 '!$I$34:$I$38,'Baseline 1 '!$K$34:$Y$38</definedName>
    <definedName name="solver_adj" localSheetId="1" hidden="1">'Baseline 2'!$F$34:$G$38,'Baseline 2'!$I$34:$I$38,'Baseline 2'!$K$34:$Y$38</definedName>
    <definedName name="solver_adj" localSheetId="2" hidden="1">'Baseline 3'!$B$42:$C$46,'Baseline 3'!$E$42:$E$46,'Baseline 3'!$G$42:$U$46</definedName>
    <definedName name="solver_adj" localSheetId="3" hidden="1">Scenario1!$B$42:$C$46,Scenario1!$E$42:$E$46,Scenario1!$G$42:$U$46</definedName>
    <definedName name="solver_adj" localSheetId="4" hidden="1">Scenario2!$B$42:$C$46,Scenario2!$E$42:$E$46,Scenario2!$G$42:$U$46</definedName>
    <definedName name="solver_adj" localSheetId="5" hidden="1">Scenario3!$B$42:$C$46,Scenario3!$E$42:$E$46,Scenario3!$G$42:$U$46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'Baseline 1 '!$F$34:$G$38</definedName>
    <definedName name="solver_lhs1" localSheetId="1" hidden="1">'Baseline 2'!$F$34:$G$38</definedName>
    <definedName name="solver_lhs1" localSheetId="2" hidden="1">'Baseline 3'!$B$42:$C$46</definedName>
    <definedName name="solver_lhs1" localSheetId="3" hidden="1">Scenario1!$B$42:$C$46</definedName>
    <definedName name="solver_lhs1" localSheetId="4" hidden="1">Scenario2!$B$42:$C$46</definedName>
    <definedName name="solver_lhs1" localSheetId="5" hidden="1">Scenario3!$B$42:$C$46</definedName>
    <definedName name="solver_lhs10" localSheetId="0" hidden="1">'Baseline 1 '!$C$40</definedName>
    <definedName name="solver_lhs10" localSheetId="1" hidden="1">'Baseline 2'!$C$40</definedName>
    <definedName name="solver_lhs10" localSheetId="2" hidden="1">'Baseline 3'!$L$34</definedName>
    <definedName name="solver_lhs10" localSheetId="3" hidden="1">Scenario1!$L$34</definedName>
    <definedName name="solver_lhs10" localSheetId="4" hidden="1">Scenario2!$L$34</definedName>
    <definedName name="solver_lhs10" localSheetId="5" hidden="1">Scenario3!$L$34</definedName>
    <definedName name="solver_lhs11" localSheetId="0" hidden="1">'Baseline 1 '!$C$41</definedName>
    <definedName name="solver_lhs11" localSheetId="1" hidden="1">'Baseline 2'!$C$41</definedName>
    <definedName name="solver_lhs11" localSheetId="2" hidden="1">'Baseline 3'!$O$34</definedName>
    <definedName name="solver_lhs11" localSheetId="3" hidden="1">Scenario1!$O$34</definedName>
    <definedName name="solver_lhs11" localSheetId="4" hidden="1">Scenario2!$O$34</definedName>
    <definedName name="solver_lhs11" localSheetId="5" hidden="1">Scenario3!$O$34</definedName>
    <definedName name="solver_lhs12" localSheetId="0" hidden="1">'Baseline 1 '!#REF!</definedName>
    <definedName name="solver_lhs12" localSheetId="1" hidden="1">'Baseline 2'!#REF!</definedName>
    <definedName name="solver_lhs12" localSheetId="2" hidden="1">'Baseline 3'!$R$34</definedName>
    <definedName name="solver_lhs12" localSheetId="3" hidden="1">Scenario1!#REF!</definedName>
    <definedName name="solver_lhs12" localSheetId="4" hidden="1">Scenario2!$R$34</definedName>
    <definedName name="solver_lhs12" localSheetId="5" hidden="1">Scenario3!$R$34</definedName>
    <definedName name="solver_lhs2" localSheetId="0" hidden="1">'Baseline 1 '!$F$39:$G$39</definedName>
    <definedName name="solver_lhs2" localSheetId="1" hidden="1">'Baseline 2'!$F$39:$G$39</definedName>
    <definedName name="solver_lhs2" localSheetId="2" hidden="1">'Baseline 3'!$B$47:$C$47</definedName>
    <definedName name="solver_lhs2" localSheetId="3" hidden="1">Scenario1!$B$47:$C$47</definedName>
    <definedName name="solver_lhs2" localSheetId="4" hidden="1">Scenario2!$B$47:$C$47</definedName>
    <definedName name="solver_lhs2" localSheetId="5" hidden="1">Scenario3!$B$47:$C$47</definedName>
    <definedName name="solver_lhs3" localSheetId="0" hidden="1">'Baseline 1 '!#REF!</definedName>
    <definedName name="solver_lhs3" localSheetId="1" hidden="1">'Baseline 2'!#REF!</definedName>
    <definedName name="solver_lhs3" localSheetId="2" hidden="1">'Baseline 3'!$C$34:$C$38</definedName>
    <definedName name="solver_lhs3" localSheetId="3" hidden="1">Scenario1!$C$34:$C$38</definedName>
    <definedName name="solver_lhs3" localSheetId="4" hidden="1">Scenario2!$C$34:$C$38</definedName>
    <definedName name="solver_lhs3" localSheetId="5" hidden="1">Scenario3!$C$34:$C$38</definedName>
    <definedName name="solver_lhs4" localSheetId="0" hidden="1">'Baseline 1 '!$I$34:$I$38</definedName>
    <definedName name="solver_lhs4" localSheetId="1" hidden="1">'Baseline 2'!$I$34:$I$38</definedName>
    <definedName name="solver_lhs4" localSheetId="2" hidden="1">'Baseline 3'!$E$42:$E$46</definedName>
    <definedName name="solver_lhs4" localSheetId="3" hidden="1">Scenario1!$E$42:$E$46</definedName>
    <definedName name="solver_lhs4" localSheetId="4" hidden="1">Scenario2!$E$42:$E$46</definedName>
    <definedName name="solver_lhs4" localSheetId="5" hidden="1">Scenario3!$E$42:$E$46</definedName>
    <definedName name="solver_lhs5" localSheetId="0" hidden="1">'Baseline 1 '!#REF!</definedName>
    <definedName name="solver_lhs5" localSheetId="1" hidden="1">'Baseline 2'!#REF!</definedName>
    <definedName name="solver_lhs5" localSheetId="2" hidden="1">'Baseline 3'!$F$34:$F$38</definedName>
    <definedName name="solver_lhs5" localSheetId="3" hidden="1">Scenario1!$F$34:$F$38</definedName>
    <definedName name="solver_lhs5" localSheetId="4" hidden="1">Scenario2!$F$34:$F$38</definedName>
    <definedName name="solver_lhs5" localSheetId="5" hidden="1">Scenario3!$F$34:$F$38</definedName>
    <definedName name="solver_lhs6" localSheetId="0" hidden="1">'Baseline 1 '!$K$34:$Y$38</definedName>
    <definedName name="solver_lhs6" localSheetId="1" hidden="1">'Baseline 2'!$K$34:$Y$38</definedName>
    <definedName name="solver_lhs6" localSheetId="2" hidden="1">'Baseline 3'!$G$42:$U$46</definedName>
    <definedName name="solver_lhs6" localSheetId="3" hidden="1">Scenario1!$G$42:$U$46</definedName>
    <definedName name="solver_lhs6" localSheetId="4" hidden="1">Scenario2!$G$42:$U$46</definedName>
    <definedName name="solver_lhs6" localSheetId="5" hidden="1">Scenario3!$G$42:$U$46</definedName>
    <definedName name="solver_lhs7" localSheetId="0" hidden="1">'Baseline 1 '!$K$39:$Y$39</definedName>
    <definedName name="solver_lhs7" localSheetId="1" hidden="1">'Baseline 2'!$K$39:$Y$39</definedName>
    <definedName name="solver_lhs7" localSheetId="2" hidden="1">'Baseline 3'!$G$47:$U$47</definedName>
    <definedName name="solver_lhs7" localSheetId="3" hidden="1">Scenario1!$G$47:$U$47</definedName>
    <definedName name="solver_lhs7" localSheetId="4" hidden="1">Scenario2!$G$47:$U$47</definedName>
    <definedName name="solver_lhs7" localSheetId="5" hidden="1">Scenario3!$G$47:$U$47</definedName>
    <definedName name="solver_lhs8" localSheetId="0" hidden="1">'Baseline 1 '!#REF!</definedName>
    <definedName name="solver_lhs8" localSheetId="1" hidden="1">'Baseline 2'!#REF!</definedName>
    <definedName name="solver_lhs8" localSheetId="2" hidden="1">'Baseline 3'!$I$34</definedName>
    <definedName name="solver_lhs8" localSheetId="3" hidden="1">Scenario1!$I$34</definedName>
    <definedName name="solver_lhs8" localSheetId="4" hidden="1">Scenario2!$I$34</definedName>
    <definedName name="solver_lhs8" localSheetId="5" hidden="1">Scenario3!$I$34</definedName>
    <definedName name="solver_lhs9" localSheetId="0" hidden="1">'Baseline 1 '!#REF!</definedName>
    <definedName name="solver_lhs9" localSheetId="1" hidden="1">'Baseline 2'!#REF!</definedName>
    <definedName name="solver_lhs9" localSheetId="2" hidden="1">'Baseline 3'!$I$34</definedName>
    <definedName name="solver_lhs9" localSheetId="3" hidden="1">Scenario1!$I$34</definedName>
    <definedName name="solver_lhs9" localSheetId="4" hidden="1">Scenario2!$I$34</definedName>
    <definedName name="solver_lhs9" localSheetId="5" hidden="1">Scenario3!$I$34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12</definedName>
    <definedName name="solver_num" localSheetId="1" hidden="1">12</definedName>
    <definedName name="solver_num" localSheetId="2" hidden="1">12</definedName>
    <definedName name="solver_num" localSheetId="3" hidden="1">11</definedName>
    <definedName name="solver_num" localSheetId="4" hidden="1">12</definedName>
    <definedName name="solver_num" localSheetId="5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'Baseline 1 '!$B$33</definedName>
    <definedName name="solver_opt" localSheetId="1" hidden="1">'Baseline 2'!$B$33</definedName>
    <definedName name="solver_opt" localSheetId="2" hidden="1">'Baseline 3'!$B$33</definedName>
    <definedName name="solver_opt" localSheetId="3" hidden="1">Scenario1!$B$33</definedName>
    <definedName name="solver_opt" localSheetId="4" hidden="1">Scenario2!$B$33</definedName>
    <definedName name="solver_opt" localSheetId="5" hidden="1">Scenario3!$B$33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10" localSheetId="0" hidden="1">3</definedName>
    <definedName name="solver_rel10" localSheetId="1" hidden="1">3</definedName>
    <definedName name="solver_rel10" localSheetId="2" hidden="1">3</definedName>
    <definedName name="solver_rel10" localSheetId="3" hidden="1">3</definedName>
    <definedName name="solver_rel10" localSheetId="4" hidden="1">3</definedName>
    <definedName name="solver_rel10" localSheetId="5" hidden="1">3</definedName>
    <definedName name="solver_rel11" localSheetId="0" hidden="1">1</definedName>
    <definedName name="solver_rel11" localSheetId="1" hidden="1">1</definedName>
    <definedName name="solver_rel11" localSheetId="2" hidden="1">1</definedName>
    <definedName name="solver_rel11" localSheetId="3" hidden="1">1</definedName>
    <definedName name="solver_rel11" localSheetId="4" hidden="1">1</definedName>
    <definedName name="solver_rel11" localSheetId="5" hidden="1">1</definedName>
    <definedName name="solver_rel12" localSheetId="0" hidden="1">2</definedName>
    <definedName name="solver_rel12" localSheetId="1" hidden="1">2</definedName>
    <definedName name="solver_rel12" localSheetId="2" hidden="1">2</definedName>
    <definedName name="solver_rel12" localSheetId="3" hidden="1">2</definedName>
    <definedName name="solver_rel12" localSheetId="4" hidden="1">2</definedName>
    <definedName name="solver_rel12" localSheetId="5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4" localSheetId="0" hidden="1">5</definedName>
    <definedName name="solver_rel4" localSheetId="1" hidden="1">5</definedName>
    <definedName name="solver_rel4" localSheetId="2" hidden="1">5</definedName>
    <definedName name="solver_rel4" localSheetId="3" hidden="1">5</definedName>
    <definedName name="solver_rel4" localSheetId="4" hidden="1">5</definedName>
    <definedName name="solver_rel4" localSheetId="5" hidden="1">5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el6" localSheetId="0" hidden="1">4</definedName>
    <definedName name="solver_rel6" localSheetId="1" hidden="1">4</definedName>
    <definedName name="solver_rel6" localSheetId="2" hidden="1">4</definedName>
    <definedName name="solver_rel6" localSheetId="3" hidden="1">4</definedName>
    <definedName name="solver_rel6" localSheetId="4" hidden="1">4</definedName>
    <definedName name="solver_rel6" localSheetId="5" hidden="1">4</definedName>
    <definedName name="solver_rel7" localSheetId="0" hidden="1">2</definedName>
    <definedName name="solver_rel7" localSheetId="1" hidden="1">2</definedName>
    <definedName name="solver_rel7" localSheetId="2" hidden="1">2</definedName>
    <definedName name="solver_rel7" localSheetId="3" hidden="1">2</definedName>
    <definedName name="solver_rel7" localSheetId="4" hidden="1">2</definedName>
    <definedName name="solver_rel7" localSheetId="5" hidden="1">2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5" hidden="1">1</definedName>
    <definedName name="solver_rel9" localSheetId="0" hidden="1">3</definedName>
    <definedName name="solver_rel9" localSheetId="1" hidden="1">3</definedName>
    <definedName name="solver_rel9" localSheetId="2" hidden="1">3</definedName>
    <definedName name="solver_rel9" localSheetId="3" hidden="1">3</definedName>
    <definedName name="solver_rel9" localSheetId="4" hidden="1">3</definedName>
    <definedName name="solver_rel9" localSheetId="5" hidden="1">3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1" localSheetId="4" hidden="1">integer</definedName>
    <definedName name="solver_rhs1" localSheetId="5" hidden="1">integer</definedName>
    <definedName name="solver_rhs10" localSheetId="0" hidden="1">'Baseline 1 '!#REF!</definedName>
    <definedName name="solver_rhs10" localSheetId="1" hidden="1">'Baseline 2'!#REF!</definedName>
    <definedName name="solver_rhs10" localSheetId="2" hidden="1">'Baseline 3'!$N$34</definedName>
    <definedName name="solver_rhs10" localSheetId="3" hidden="1">Scenario1!$N$34</definedName>
    <definedName name="solver_rhs10" localSheetId="4" hidden="1">Scenario2!$N$34</definedName>
    <definedName name="solver_rhs10" localSheetId="5" hidden="1">Scenario3!$N$34</definedName>
    <definedName name="solver_rhs11" localSheetId="0" hidden="1">'Baseline 1 '!#REF!</definedName>
    <definedName name="solver_rhs11" localSheetId="1" hidden="1">'Baseline 2'!#REF!</definedName>
    <definedName name="solver_rhs11" localSheetId="2" hidden="1">'Baseline 3'!$Q$34</definedName>
    <definedName name="solver_rhs11" localSheetId="3" hidden="1">Scenario1!$Q$34</definedName>
    <definedName name="solver_rhs11" localSheetId="4" hidden="1">Scenario2!$Q$34</definedName>
    <definedName name="solver_rhs11" localSheetId="5" hidden="1">Scenario3!$Q$34</definedName>
    <definedName name="solver_rhs12" localSheetId="0" hidden="1">'Baseline 1 '!#REF!</definedName>
    <definedName name="solver_rhs12" localSheetId="1" hidden="1">'Baseline 2'!#REF!</definedName>
    <definedName name="solver_rhs12" localSheetId="2" hidden="1">'Baseline 3'!$T$34</definedName>
    <definedName name="solver_rhs12" localSheetId="3" hidden="1">Scenario1!#REF!</definedName>
    <definedName name="solver_rhs12" localSheetId="4" hidden="1">Scenario2!$T$34</definedName>
    <definedName name="solver_rhs12" localSheetId="5" hidden="1">Scenario3!$T$34</definedName>
    <definedName name="solver_rhs2" localSheetId="0" hidden="1">'Baseline 1 '!$F$41:$G$41</definedName>
    <definedName name="solver_rhs2" localSheetId="1" hidden="1">'Baseline 2'!$F$41:$G$41</definedName>
    <definedName name="solver_rhs2" localSheetId="2" hidden="1">'Baseline 3'!$B$49:$C$49</definedName>
    <definedName name="solver_rhs2" localSheetId="3" hidden="1">Scenario1!$B$49:$C$49</definedName>
    <definedName name="solver_rhs2" localSheetId="4" hidden="1">Scenario2!$B$49:$C$49</definedName>
    <definedName name="solver_rhs2" localSheetId="5" hidden="1">Scenario3!$B$49:$C$49</definedName>
    <definedName name="solver_rhs3" localSheetId="0" hidden="1">'Baseline 1 '!#REF!</definedName>
    <definedName name="solver_rhs3" localSheetId="1" hidden="1">'Baseline 2'!#REF!</definedName>
    <definedName name="solver_rhs3" localSheetId="2" hidden="1">'Baseline 3'!$E$34:$E$38</definedName>
    <definedName name="solver_rhs3" localSheetId="3" hidden="1">Scenario1!$E$34:$E$38</definedName>
    <definedName name="solver_rhs3" localSheetId="4" hidden="1">Scenario2!$E$34:$E$38</definedName>
    <definedName name="solver_rhs3" localSheetId="5" hidden="1">Scenario3!$E$34:$E$38</definedName>
    <definedName name="solver_rhs4" localSheetId="0" hidden="1">binary</definedName>
    <definedName name="solver_rhs4" localSheetId="1" hidden="1">binary</definedName>
    <definedName name="solver_rhs4" localSheetId="2" hidden="1">binary</definedName>
    <definedName name="solver_rhs4" localSheetId="3" hidden="1">binary</definedName>
    <definedName name="solver_rhs4" localSheetId="4" hidden="1">binary</definedName>
    <definedName name="solver_rhs4" localSheetId="5" hidden="1">binary</definedName>
    <definedName name="solver_rhs5" localSheetId="0" hidden="1">'Baseline 1 '!#REF!</definedName>
    <definedName name="solver_rhs5" localSheetId="1" hidden="1">'Baseline 2'!#REF!</definedName>
    <definedName name="solver_rhs5" localSheetId="2" hidden="1">'Baseline 3'!$H$34:$H$38</definedName>
    <definedName name="solver_rhs5" localSheetId="3" hidden="1">Scenario1!$H$34:$H$38</definedName>
    <definedName name="solver_rhs5" localSheetId="4" hidden="1">Scenario2!$H$34:$H$38</definedName>
    <definedName name="solver_rhs5" localSheetId="5" hidden="1">Scenario3!$H$34:$H$38</definedName>
    <definedName name="solver_rhs6" localSheetId="0" hidden="1">integer</definedName>
    <definedName name="solver_rhs6" localSheetId="1" hidden="1">integer</definedName>
    <definedName name="solver_rhs6" localSheetId="2" hidden="1">integer</definedName>
    <definedName name="solver_rhs6" localSheetId="3" hidden="1">integer</definedName>
    <definedName name="solver_rhs6" localSheetId="4" hidden="1">integer</definedName>
    <definedName name="solver_rhs6" localSheetId="5" hidden="1">integer</definedName>
    <definedName name="solver_rhs7" localSheetId="0" hidden="1">'Baseline 1 '!$K$40:$Y$40</definedName>
    <definedName name="solver_rhs7" localSheetId="1" hidden="1">'Baseline 2'!$K$40:$Y$40</definedName>
    <definedName name="solver_rhs7" localSheetId="2" hidden="1">'Baseline 3'!$G$48:$U$48</definedName>
    <definedName name="solver_rhs7" localSheetId="3" hidden="1">Scenario1!$G$48:$U$48</definedName>
    <definedName name="solver_rhs7" localSheetId="4" hidden="1">Scenario2!$G$48:$U$48</definedName>
    <definedName name="solver_rhs7" localSheetId="5" hidden="1">Scenario3!$G$48:$U$48</definedName>
    <definedName name="solver_rhs8" localSheetId="0" hidden="1">'Baseline 1 '!#REF!</definedName>
    <definedName name="solver_rhs8" localSheetId="1" hidden="1">'Baseline 2'!#REF!</definedName>
    <definedName name="solver_rhs8" localSheetId="2" hidden="1">'Baseline 3'!$K$35</definedName>
    <definedName name="solver_rhs8" localSheetId="3" hidden="1">Scenario1!$K$35</definedName>
    <definedName name="solver_rhs8" localSheetId="4" hidden="1">Scenario2!$K$35</definedName>
    <definedName name="solver_rhs8" localSheetId="5" hidden="1">Scenario3!$K$35</definedName>
    <definedName name="solver_rhs9" localSheetId="0" hidden="1">'Baseline 1 '!#REF!</definedName>
    <definedName name="solver_rhs9" localSheetId="1" hidden="1">'Baseline 2'!#REF!</definedName>
    <definedName name="solver_rhs9" localSheetId="2" hidden="1">'Baseline 3'!$K$34</definedName>
    <definedName name="solver_rhs9" localSheetId="3" hidden="1">Scenario1!$K$34</definedName>
    <definedName name="solver_rhs9" localSheetId="4" hidden="1">Scenario2!$K$34</definedName>
    <definedName name="solver_rhs9" localSheetId="5" hidden="1">Scenario3!$K$34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4" l="1"/>
  <c r="B14" i="8"/>
  <c r="C14" i="8"/>
  <c r="E14" i="8"/>
  <c r="F14" i="8"/>
  <c r="G14" i="8"/>
  <c r="D14" i="8"/>
  <c r="L34" i="2" l="1"/>
  <c r="L34" i="7"/>
  <c r="B38" i="7"/>
  <c r="B38" i="5"/>
  <c r="B37" i="2"/>
  <c r="G49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C47" i="2"/>
  <c r="B47" i="2"/>
  <c r="V46" i="2"/>
  <c r="D46" i="2"/>
  <c r="V45" i="2"/>
  <c r="D45" i="2"/>
  <c r="V44" i="2"/>
  <c r="D44" i="2"/>
  <c r="V43" i="2"/>
  <c r="D43" i="2"/>
  <c r="V42" i="2"/>
  <c r="D42" i="2"/>
  <c r="B38" i="2"/>
  <c r="O34" i="6" l="1"/>
  <c r="B35" i="5" l="1"/>
  <c r="G49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C47" i="7"/>
  <c r="B47" i="7"/>
  <c r="V46" i="7"/>
  <c r="F38" i="7" s="1"/>
  <c r="D46" i="7"/>
  <c r="V45" i="7"/>
  <c r="F37" i="7" s="1"/>
  <c r="D45" i="7"/>
  <c r="V44" i="7"/>
  <c r="F36" i="7" s="1"/>
  <c r="D44" i="7"/>
  <c r="V43" i="7"/>
  <c r="F35" i="7" s="1"/>
  <c r="D43" i="7"/>
  <c r="V42" i="7"/>
  <c r="F34" i="7" s="1"/>
  <c r="D42" i="7"/>
  <c r="B36" i="7"/>
  <c r="B35" i="7"/>
  <c r="R34" i="7"/>
  <c r="O34" i="7"/>
  <c r="I3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G49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C47" i="6"/>
  <c r="B47" i="6"/>
  <c r="V46" i="6"/>
  <c r="F38" i="6" s="1"/>
  <c r="D46" i="6"/>
  <c r="V45" i="6"/>
  <c r="D45" i="6"/>
  <c r="V44" i="6"/>
  <c r="D44" i="6"/>
  <c r="V43" i="6"/>
  <c r="D43" i="6"/>
  <c r="V42" i="6"/>
  <c r="F34" i="6" s="1"/>
  <c r="D42" i="6"/>
  <c r="B38" i="6"/>
  <c r="B36" i="6"/>
  <c r="B35" i="6"/>
  <c r="R34" i="6"/>
  <c r="I3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O20" i="6"/>
  <c r="N20" i="6"/>
  <c r="M20" i="6"/>
  <c r="L20" i="6"/>
  <c r="K20" i="6"/>
  <c r="J20" i="6"/>
  <c r="I20" i="6"/>
  <c r="H20" i="6"/>
  <c r="G20" i="6"/>
  <c r="F20" i="6"/>
  <c r="E20" i="6"/>
  <c r="L34" i="6" s="1"/>
  <c r="D20" i="6"/>
  <c r="C20" i="6"/>
  <c r="B20" i="6"/>
  <c r="G49" i="5"/>
  <c r="O34" i="5" s="1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C47" i="5"/>
  <c r="B47" i="5"/>
  <c r="V46" i="5"/>
  <c r="F38" i="5" s="1"/>
  <c r="D46" i="5"/>
  <c r="V45" i="5"/>
  <c r="F37" i="5" s="1"/>
  <c r="D45" i="5"/>
  <c r="V44" i="5"/>
  <c r="F36" i="5" s="1"/>
  <c r="D44" i="5"/>
  <c r="V43" i="5"/>
  <c r="F35" i="5" s="1"/>
  <c r="D43" i="5"/>
  <c r="V42" i="5"/>
  <c r="F34" i="5" s="1"/>
  <c r="D42" i="5"/>
  <c r="B36" i="5"/>
  <c r="I3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34" i="2"/>
  <c r="K41" i="4"/>
  <c r="C41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F39" i="4"/>
  <c r="B34" i="4" s="1"/>
  <c r="Z38" i="4"/>
  <c r="H38" i="4"/>
  <c r="Z37" i="4"/>
  <c r="H37" i="4"/>
  <c r="Z36" i="4"/>
  <c r="H36" i="4"/>
  <c r="Z35" i="4"/>
  <c r="H35" i="4"/>
  <c r="Z34" i="4"/>
  <c r="H34" i="4"/>
  <c r="B38" i="4"/>
  <c r="B36" i="4"/>
  <c r="B3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37" i="5" l="1"/>
  <c r="C40" i="4"/>
  <c r="C35" i="7"/>
  <c r="C38" i="7"/>
  <c r="C37" i="7"/>
  <c r="C36" i="7"/>
  <c r="B34" i="7"/>
  <c r="B37" i="7"/>
  <c r="F35" i="6"/>
  <c r="B34" i="6"/>
  <c r="B37" i="6"/>
  <c r="F36" i="6"/>
  <c r="F37" i="6"/>
  <c r="C38" i="6"/>
  <c r="C36" i="6"/>
  <c r="C35" i="6"/>
  <c r="C34" i="6"/>
  <c r="C37" i="6"/>
  <c r="C34" i="5"/>
  <c r="C37" i="5"/>
  <c r="C36" i="5"/>
  <c r="C38" i="5"/>
  <c r="B34" i="5"/>
  <c r="B33" i="5" s="1"/>
  <c r="L34" i="5"/>
  <c r="C35" i="5"/>
  <c r="C34" i="7"/>
  <c r="B37" i="4"/>
  <c r="B33" i="4" s="1"/>
  <c r="K41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G39" i="3"/>
  <c r="F39" i="3"/>
  <c r="Z38" i="3"/>
  <c r="H38" i="3"/>
  <c r="Z37" i="3"/>
  <c r="H37" i="3"/>
  <c r="Z36" i="3"/>
  <c r="H36" i="3"/>
  <c r="Z35" i="3"/>
  <c r="H35" i="3"/>
  <c r="Z34" i="3"/>
  <c r="H34" i="3"/>
  <c r="B38" i="3"/>
  <c r="B36" i="3"/>
  <c r="B3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38" i="2"/>
  <c r="B36" i="2"/>
  <c r="B35" i="2"/>
  <c r="R34" i="2"/>
  <c r="I34" i="2"/>
  <c r="B3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34" i="2" l="1"/>
  <c r="B33" i="7"/>
  <c r="B33" i="6"/>
  <c r="C37" i="2"/>
  <c r="F35" i="2"/>
  <c r="B33" i="2"/>
  <c r="F37" i="2"/>
  <c r="F38" i="2"/>
  <c r="F34" i="2"/>
  <c r="C35" i="2"/>
  <c r="B34" i="3"/>
  <c r="C41" i="3"/>
  <c r="C40" i="3"/>
  <c r="B37" i="3"/>
  <c r="B33" i="3" s="1"/>
  <c r="E54" i="4" s="1"/>
  <c r="C36" i="2"/>
  <c r="F36" i="2"/>
</calcChain>
</file>

<file path=xl/sharedStrings.xml><?xml version="1.0" encoding="utf-8"?>
<sst xmlns="http://schemas.openxmlformats.org/spreadsheetml/2006/main" count="1142" uniqueCount="102">
  <si>
    <t>max</t>
  </si>
  <si>
    <t xml:space="preserve">min </t>
  </si>
  <si>
    <t>&lt;=</t>
  </si>
  <si>
    <t>Linking</t>
  </si>
  <si>
    <t>=</t>
  </si>
  <si>
    <t>Flow Balance</t>
  </si>
  <si>
    <t>Capacity</t>
  </si>
  <si>
    <t>Demand</t>
  </si>
  <si>
    <t>Variable costs</t>
  </si>
  <si>
    <t>Sum</t>
  </si>
  <si>
    <t>Outbound_trans_cost</t>
  </si>
  <si>
    <t>Inbound_trans_cost</t>
  </si>
  <si>
    <t>P_var_cost</t>
  </si>
  <si>
    <t>Open Or Not ?</t>
  </si>
  <si>
    <t>Fixed costs</t>
  </si>
  <si>
    <t>&gt;=</t>
  </si>
  <si>
    <t>DATA INPUT</t>
  </si>
  <si>
    <t>DC_fixed_cost</t>
  </si>
  <si>
    <t>DC_var_cost</t>
  </si>
  <si>
    <t>DC4  forced open</t>
  </si>
  <si>
    <t>Total Cost</t>
  </si>
  <si>
    <t>OUTCOME</t>
  </si>
  <si>
    <t>Inbound Flow</t>
  </si>
  <si>
    <t>Outbound Flow</t>
  </si>
  <si>
    <t>NOTATION</t>
  </si>
  <si>
    <t>Distribution Center Costs</t>
  </si>
  <si>
    <t>Plant Costs And Capacities</t>
  </si>
  <si>
    <t>Outbound Distance Matrix (Kilometers)</t>
  </si>
  <si>
    <t>Inbound Distance Maxtrix (Kilometers)</t>
  </si>
  <si>
    <t>R1</t>
  </si>
  <si>
    <t>R2</t>
  </si>
  <si>
    <t>R3</t>
  </si>
  <si>
    <t>R4</t>
  </si>
  <si>
    <t xml:space="preserve"> 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</si>
  <si>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</si>
  <si>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</si>
  <si>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</si>
  <si>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</si>
  <si>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</si>
  <si>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</si>
  <si>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</si>
  <si>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</si>
  <si>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</si>
  <si>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</si>
  <si>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DC#</t>
  </si>
  <si>
    <t>R#</t>
  </si>
  <si>
    <t>Distribution Center No.</t>
  </si>
  <si>
    <t>Retailer No.</t>
  </si>
  <si>
    <t>Distribution Center Fixed Cost</t>
  </si>
  <si>
    <t>Distribution Center Variable Cost</t>
  </si>
  <si>
    <t>Outbound Transportation Cost</t>
  </si>
  <si>
    <t>Plan Variable Cost</t>
  </si>
  <si>
    <t>Inbound Transportation Cost</t>
  </si>
  <si>
    <t>($)</t>
  </si>
  <si>
    <t>#red</t>
  </si>
  <si>
    <t>#black</t>
  </si>
  <si>
    <t>Data Input</t>
  </si>
  <si>
    <t>Variable</t>
  </si>
  <si>
    <t>Objective Function</t>
  </si>
  <si>
    <t>Constraint Value</t>
  </si>
  <si>
    <t>Formula</t>
  </si>
  <si>
    <t>Input Value</t>
  </si>
  <si>
    <t>Total Demand</t>
  </si>
  <si>
    <t>Forecasted Demand  (Month)</t>
  </si>
  <si>
    <t>Plant1</t>
  </si>
  <si>
    <t>Plant2</t>
  </si>
  <si>
    <t>DC1</t>
  </si>
  <si>
    <t>DC2</t>
  </si>
  <si>
    <t>DC3</t>
  </si>
  <si>
    <t>DC4</t>
  </si>
  <si>
    <t>DC5</t>
  </si>
  <si>
    <t>Outbound Distance Binary Matrix (&lt;=75km)</t>
  </si>
  <si>
    <t> 80% of regional demand to be within 75 kilometers of the DC</t>
  </si>
  <si>
    <t>Average weighted distance from DC-R&lt;=65</t>
  </si>
  <si>
    <t>Percent of regional demand to be within 75 kilometers of the DC</t>
  </si>
  <si>
    <t>Average weighted distance from DC-R</t>
  </si>
  <si>
    <t>Percent of Retailer's demand to be within 75 kilometers of the DC</t>
  </si>
  <si>
    <t>Number DC open</t>
  </si>
  <si>
    <t>OBJECTIVE</t>
  </si>
  <si>
    <t>CONSTRAINTs</t>
  </si>
  <si>
    <t>Flow Variables is INT</t>
  </si>
  <si>
    <t>DC Seclection Variables is BINARY</t>
  </si>
  <si>
    <t> 80% of Retailers demand to be within 75 kilometers of the DC</t>
  </si>
  <si>
    <t> 80% of Retailer demand to be within 75 kilometers of the DC</t>
  </si>
  <si>
    <t>Old Capacity (Baseline 3)</t>
  </si>
  <si>
    <t>Plant Variable Cost</t>
  </si>
  <si>
    <t>DC Fixed Cost</t>
  </si>
  <si>
    <t>DC Variable Cost</t>
  </si>
  <si>
    <t xml:space="preserve"># DC Open </t>
  </si>
  <si>
    <t>LOS - Avg Distance</t>
  </si>
  <si>
    <t>LOS - PctIn75Kilometers</t>
  </si>
  <si>
    <t xml:space="preserve"> </t>
  </si>
  <si>
    <t xml:space="preserve">BL3: Optimal </t>
  </si>
  <si>
    <t>S3: DC2 Closure</t>
  </si>
  <si>
    <t>$/demand</t>
  </si>
  <si>
    <t>BL1: Actual</t>
  </si>
  <si>
    <t>BL2: Adhere Policy</t>
  </si>
  <si>
    <t>S2: Expand for Demand
(no limit capacity)</t>
  </si>
  <si>
    <t>S1: No Investment Limits</t>
  </si>
  <si>
    <t>Outbound Tranportation Cost ($/unit/km)</t>
  </si>
  <si>
    <t>COMPARISION</t>
  </si>
  <si>
    <t>Inbound Transportation Cost ($/unit/km)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</si>
</sst>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&quot;$&quot;#,##0.00"/>
    <numFmt numFmtId="167" formatCode="&quot;$&quot;#,##0.000000"/>
    <numFmt numFmtId="168" formatCode="&quot;$&quot;#,##0.0000000"/>
    <numFmt numFmtId="169" formatCode="0.0%"/>
    <numFmt numFmtId="176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2F2F2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7" fillId="0" borderId="0" xfId="0" applyFont="1"/>
    <xf numFmtId="0" fontId="7" fillId="0" borderId="0" xfId="0" applyFont="1" applyBorder="1"/>
    <xf numFmtId="0" fontId="3" fillId="2" borderId="12" xfId="0" applyFont="1" applyFill="1" applyBorder="1"/>
    <xf numFmtId="0" fontId="3" fillId="2" borderId="8" xfId="0" applyFont="1" applyFill="1" applyBorder="1"/>
    <xf numFmtId="0" fontId="3" fillId="2" borderId="13" xfId="0" applyFont="1" applyFill="1" applyBorder="1"/>
    <xf numFmtId="0" fontId="3" fillId="0" borderId="12" xfId="0" applyFont="1" applyBorder="1"/>
    <xf numFmtId="0" fontId="7" fillId="5" borderId="8" xfId="0" applyFont="1" applyFill="1" applyBorder="1"/>
    <xf numFmtId="0" fontId="7" fillId="0" borderId="8" xfId="0" applyFont="1" applyBorder="1"/>
    <xf numFmtId="0" fontId="7" fillId="0" borderId="13" xfId="0" applyFont="1" applyBorder="1"/>
    <xf numFmtId="0" fontId="7" fillId="3" borderId="8" xfId="0" applyFont="1" applyFill="1" applyBorder="1"/>
    <xf numFmtId="0" fontId="7" fillId="3" borderId="13" xfId="0" applyFont="1" applyFill="1" applyBorder="1"/>
    <xf numFmtId="0" fontId="3" fillId="0" borderId="12" xfId="0" applyFont="1" applyFill="1" applyBorder="1" applyAlignment="1">
      <alignment wrapText="1"/>
    </xf>
    <xf numFmtId="0" fontId="3" fillId="0" borderId="14" xfId="0" applyFont="1" applyBorder="1"/>
    <xf numFmtId="0" fontId="7" fillId="5" borderId="15" xfId="0" applyFont="1" applyFill="1" applyBorder="1"/>
    <xf numFmtId="0" fontId="7" fillId="5" borderId="16" xfId="0" applyFont="1" applyFill="1" applyBorder="1"/>
    <xf numFmtId="0" fontId="7" fillId="3" borderId="15" xfId="0" applyFont="1" applyFill="1" applyBorder="1"/>
    <xf numFmtId="0" fontId="7" fillId="3" borderId="16" xfId="0" applyFont="1" applyFill="1" applyBorder="1"/>
    <xf numFmtId="0" fontId="3" fillId="0" borderId="7" xfId="0" applyFont="1" applyBorder="1"/>
    <xf numFmtId="0" fontId="7" fillId="3" borderId="0" xfId="0" applyFont="1" applyFill="1" applyBorder="1"/>
    <xf numFmtId="0" fontId="7" fillId="0" borderId="6" xfId="0" applyFont="1" applyBorder="1"/>
    <xf numFmtId="0" fontId="7" fillId="0" borderId="15" xfId="1" applyNumberFormat="1" applyFont="1" applyFill="1" applyBorder="1"/>
    <xf numFmtId="0" fontId="7" fillId="0" borderId="15" xfId="0" applyFont="1" applyFill="1" applyBorder="1"/>
    <xf numFmtId="0" fontId="7" fillId="0" borderId="16" xfId="0" applyFont="1" applyBorder="1"/>
    <xf numFmtId="0" fontId="3" fillId="0" borderId="12" xfId="0" applyFont="1" applyFill="1" applyBorder="1"/>
    <xf numFmtId="0" fontId="7" fillId="0" borderId="8" xfId="0" applyFont="1" applyFill="1" applyBorder="1"/>
    <xf numFmtId="0" fontId="7" fillId="0" borderId="13" xfId="0" applyFont="1" applyFill="1" applyBorder="1"/>
    <xf numFmtId="0" fontId="7" fillId="0" borderId="7" xfId="0" applyFont="1" applyBorder="1"/>
    <xf numFmtId="0" fontId="3" fillId="0" borderId="14" xfId="0" applyFont="1" applyFill="1" applyBorder="1"/>
    <xf numFmtId="0" fontId="7" fillId="0" borderId="16" xfId="0" applyFont="1" applyFill="1" applyBorder="1"/>
    <xf numFmtId="0" fontId="7" fillId="5" borderId="13" xfId="0" applyFont="1" applyFill="1" applyBorder="1"/>
    <xf numFmtId="0" fontId="7" fillId="0" borderId="4" xfId="0" applyFont="1" applyBorder="1"/>
    <xf numFmtId="0" fontId="7" fillId="0" borderId="3" xfId="0" applyFont="1" applyBorder="1"/>
    <xf numFmtId="0" fontId="8" fillId="0" borderId="1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7" fillId="0" borderId="0" xfId="0" applyFont="1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5" xfId="0" applyFont="1" applyBorder="1"/>
    <xf numFmtId="0" fontId="6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3" fillId="5" borderId="12" xfId="0" applyFont="1" applyFill="1" applyBorder="1"/>
    <xf numFmtId="0" fontId="3" fillId="14" borderId="17" xfId="0" applyFont="1" applyFill="1" applyBorder="1"/>
    <xf numFmtId="0" fontId="3" fillId="14" borderId="25" xfId="0" applyFont="1" applyFill="1" applyBorder="1"/>
    <xf numFmtId="0" fontId="3" fillId="14" borderId="18" xfId="0" applyFont="1" applyFill="1" applyBorder="1"/>
    <xf numFmtId="0" fontId="3" fillId="5" borderId="27" xfId="0" applyFont="1" applyFill="1" applyBorder="1"/>
    <xf numFmtId="0" fontId="3" fillId="5" borderId="28" xfId="0" applyFont="1" applyFill="1" applyBorder="1"/>
    <xf numFmtId="0" fontId="3" fillId="5" borderId="31" xfId="0" applyFont="1" applyFill="1" applyBorder="1"/>
    <xf numFmtId="0" fontId="9" fillId="5" borderId="14" xfId="0" applyFont="1" applyFill="1" applyBorder="1"/>
    <xf numFmtId="0" fontId="11" fillId="5" borderId="15" xfId="0" applyFont="1" applyFill="1" applyBorder="1"/>
    <xf numFmtId="0" fontId="11" fillId="5" borderId="16" xfId="0" applyFont="1" applyFill="1" applyBorder="1"/>
    <xf numFmtId="0" fontId="10" fillId="5" borderId="13" xfId="0" applyFont="1" applyFill="1" applyBorder="1"/>
    <xf numFmtId="0" fontId="10" fillId="5" borderId="16" xfId="0" applyFont="1" applyFill="1" applyBorder="1"/>
    <xf numFmtId="0" fontId="9" fillId="15" borderId="34" xfId="0" applyFont="1" applyFill="1" applyBorder="1"/>
    <xf numFmtId="0" fontId="9" fillId="15" borderId="35" xfId="0" applyFont="1" applyFill="1" applyBorder="1"/>
    <xf numFmtId="0" fontId="9" fillId="5" borderId="27" xfId="0" applyFont="1" applyFill="1" applyBorder="1"/>
    <xf numFmtId="0" fontId="9" fillId="5" borderId="36" xfId="0" applyFont="1" applyFill="1" applyBorder="1"/>
    <xf numFmtId="0" fontId="9" fillId="5" borderId="28" xfId="0" applyFont="1" applyFill="1" applyBorder="1"/>
    <xf numFmtId="0" fontId="7" fillId="11" borderId="11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7" fillId="16" borderId="8" xfId="0" applyFont="1" applyFill="1" applyBorder="1"/>
    <xf numFmtId="0" fontId="7" fillId="7" borderId="29" xfId="0" applyFont="1" applyFill="1" applyBorder="1"/>
    <xf numFmtId="0" fontId="7" fillId="7" borderId="30" xfId="0" applyFont="1" applyFill="1" applyBorder="1"/>
    <xf numFmtId="0" fontId="7" fillId="7" borderId="8" xfId="0" applyFont="1" applyFill="1" applyBorder="1"/>
    <xf numFmtId="0" fontId="7" fillId="7" borderId="32" xfId="0" applyFont="1" applyFill="1" applyBorder="1"/>
    <xf numFmtId="0" fontId="7" fillId="7" borderId="26" xfId="0" applyFont="1" applyFill="1" applyBorder="1"/>
    <xf numFmtId="0" fontId="7" fillId="7" borderId="33" xfId="0" applyFont="1" applyFill="1" applyBorder="1"/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17" borderId="25" xfId="0" applyFont="1" applyFill="1" applyBorder="1"/>
    <xf numFmtId="0" fontId="3" fillId="17" borderId="18" xfId="0" applyFont="1" applyFill="1" applyBorder="1"/>
    <xf numFmtId="0" fontId="6" fillId="11" borderId="25" xfId="0" applyFont="1" applyFill="1" applyBorder="1"/>
    <xf numFmtId="0" fontId="6" fillId="11" borderId="18" xfId="0" applyFont="1" applyFill="1" applyBorder="1"/>
    <xf numFmtId="0" fontId="4" fillId="14" borderId="22" xfId="0" applyFont="1" applyFill="1" applyBorder="1"/>
    <xf numFmtId="0" fontId="3" fillId="14" borderId="24" xfId="0" applyFont="1" applyFill="1" applyBorder="1"/>
    <xf numFmtId="0" fontId="9" fillId="14" borderId="37" xfId="0" applyFont="1" applyFill="1" applyBorder="1"/>
    <xf numFmtId="0" fontId="3" fillId="14" borderId="38" xfId="0" applyFont="1" applyFill="1" applyBorder="1"/>
    <xf numFmtId="0" fontId="3" fillId="14" borderId="39" xfId="0" applyFont="1" applyFill="1" applyBorder="1"/>
    <xf numFmtId="0" fontId="9" fillId="14" borderId="23" xfId="0" applyFont="1" applyFill="1" applyBorder="1"/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7" fillId="5" borderId="9" xfId="0" applyFont="1" applyFill="1" applyBorder="1"/>
    <xf numFmtId="0" fontId="7" fillId="8" borderId="12" xfId="0" applyFont="1" applyFill="1" applyBorder="1"/>
    <xf numFmtId="0" fontId="7" fillId="11" borderId="12" xfId="0" applyFont="1" applyFill="1" applyBorder="1"/>
    <xf numFmtId="0" fontId="7" fillId="7" borderId="14" xfId="0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43" xfId="0" applyFont="1" applyBorder="1"/>
    <xf numFmtId="0" fontId="7" fillId="0" borderId="14" xfId="1" applyNumberFormat="1" applyFont="1" applyFill="1" applyBorder="1"/>
    <xf numFmtId="0" fontId="7" fillId="0" borderId="44" xfId="0" applyFont="1" applyBorder="1"/>
    <xf numFmtId="0" fontId="13" fillId="0" borderId="18" xfId="0" applyFont="1" applyFill="1" applyBorder="1"/>
    <xf numFmtId="164" fontId="7" fillId="0" borderId="0" xfId="0" applyNumberFormat="1" applyFont="1"/>
    <xf numFmtId="165" fontId="9" fillId="4" borderId="23" xfId="0" applyNumberFormat="1" applyFont="1" applyFill="1" applyBorder="1" applyAlignment="1">
      <alignment horizontal="right" vertical="center"/>
    </xf>
    <xf numFmtId="165" fontId="11" fillId="0" borderId="13" xfId="0" applyNumberFormat="1" applyFont="1" applyBorder="1" applyAlignment="1">
      <alignment horizontal="right" vertical="center"/>
    </xf>
    <xf numFmtId="165" fontId="11" fillId="0" borderId="16" xfId="0" applyNumberFormat="1" applyFont="1" applyBorder="1" applyAlignment="1">
      <alignment horizontal="right" vertical="center"/>
    </xf>
    <xf numFmtId="0" fontId="7" fillId="7" borderId="8" xfId="0" applyFont="1" applyFill="1" applyBorder="1" applyAlignment="1">
      <alignment horizontal="right"/>
    </xf>
    <xf numFmtId="0" fontId="11" fillId="0" borderId="16" xfId="0" applyFont="1" applyBorder="1" applyAlignment="1">
      <alignment horizontal="center" vertical="center"/>
    </xf>
    <xf numFmtId="9" fontId="11" fillId="0" borderId="11" xfId="2" applyFont="1" applyBorder="1" applyAlignment="1">
      <alignment horizontal="center" vertical="center"/>
    </xf>
    <xf numFmtId="166" fontId="7" fillId="0" borderId="0" xfId="0" applyNumberFormat="1" applyFont="1"/>
    <xf numFmtId="167" fontId="7" fillId="0" borderId="0" xfId="0" applyNumberFormat="1" applyFont="1"/>
    <xf numFmtId="0" fontId="6" fillId="11" borderId="2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5" fillId="10" borderId="2" xfId="0" applyFont="1" applyFill="1" applyBorder="1" applyAlignment="1"/>
    <xf numFmtId="0" fontId="5" fillId="10" borderId="5" xfId="0" applyFont="1" applyFill="1" applyBorder="1" applyAlignment="1"/>
    <xf numFmtId="0" fontId="5" fillId="10" borderId="1" xfId="0" applyFont="1" applyFill="1" applyBorder="1" applyAlignment="1"/>
    <xf numFmtId="0" fontId="11" fillId="0" borderId="9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6" fillId="0" borderId="2" xfId="0" applyFont="1" applyBorder="1"/>
    <xf numFmtId="0" fontId="7" fillId="0" borderId="46" xfId="0" applyFont="1" applyBorder="1"/>
    <xf numFmtId="0" fontId="7" fillId="0" borderId="18" xfId="0" applyFont="1" applyBorder="1"/>
    <xf numFmtId="168" fontId="7" fillId="0" borderId="0" xfId="0" applyNumberFormat="1" applyFont="1"/>
    <xf numFmtId="2" fontId="7" fillId="5" borderId="8" xfId="0" applyNumberFormat="1" applyFont="1" applyFill="1" applyBorder="1"/>
    <xf numFmtId="2" fontId="7" fillId="5" borderId="15" xfId="0" applyNumberFormat="1" applyFont="1" applyFill="1" applyBorder="1"/>
    <xf numFmtId="2" fontId="7" fillId="5" borderId="16" xfId="0" applyNumberFormat="1" applyFont="1" applyFill="1" applyBorder="1"/>
    <xf numFmtId="2" fontId="7" fillId="5" borderId="13" xfId="0" applyNumberFormat="1" applyFont="1" applyFill="1" applyBorder="1"/>
    <xf numFmtId="10" fontId="11" fillId="0" borderId="25" xfId="0" applyNumberFormat="1" applyFont="1" applyBorder="1" applyAlignment="1">
      <alignment horizontal="center" vertical="center"/>
    </xf>
    <xf numFmtId="10" fontId="6" fillId="0" borderId="25" xfId="0" applyNumberFormat="1" applyFont="1" applyBorder="1" applyAlignment="1">
      <alignment horizontal="center" vertical="center"/>
    </xf>
    <xf numFmtId="10" fontId="7" fillId="11" borderId="18" xfId="0" applyNumberFormat="1" applyFont="1" applyFill="1" applyBorder="1" applyAlignment="1">
      <alignment horizontal="center" vertical="center"/>
    </xf>
    <xf numFmtId="9" fontId="11" fillId="0" borderId="25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7" fillId="11" borderId="18" xfId="0" applyNumberFormat="1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12" borderId="25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left" vertical="top" wrapText="1"/>
    </xf>
    <xf numFmtId="0" fontId="13" fillId="5" borderId="10" xfId="0" applyFont="1" applyFill="1" applyBorder="1" applyAlignment="1">
      <alignment horizontal="left" vertical="top" wrapText="1"/>
    </xf>
    <xf numFmtId="0" fontId="13" fillId="5" borderId="14" xfId="0" applyFont="1" applyFill="1" applyBorder="1" applyAlignment="1">
      <alignment horizontal="left" vertical="center" wrapText="1"/>
    </xf>
    <xf numFmtId="0" fontId="13" fillId="5" borderId="15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0" borderId="45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5" fillId="10" borderId="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" fontId="7" fillId="11" borderId="18" xfId="0" applyNumberFormat="1" applyFont="1" applyFill="1" applyBorder="1" applyAlignment="1">
      <alignment horizontal="center" vertical="center"/>
    </xf>
    <xf numFmtId="1" fontId="7" fillId="11" borderId="18" xfId="0" applyNumberFormat="1" applyFont="1" applyFill="1" applyBorder="1" applyAlignment="1">
      <alignment horizontal="center" vertical="center"/>
    </xf>
    <xf numFmtId="0" fontId="16" fillId="0" borderId="0" xfId="0" applyFont="1" applyBorder="1"/>
    <xf numFmtId="176" fontId="16" fillId="0" borderId="0" xfId="0" applyNumberFormat="1" applyFont="1" applyBorder="1"/>
    <xf numFmtId="0" fontId="16" fillId="0" borderId="9" xfId="0" applyFont="1" applyBorder="1"/>
    <xf numFmtId="0" fontId="17" fillId="0" borderId="10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4" fillId="4" borderId="12" xfId="0" applyFont="1" applyFill="1" applyBorder="1" applyAlignment="1">
      <alignment horizontal="center" vertical="center"/>
    </xf>
    <xf numFmtId="176" fontId="18" fillId="0" borderId="8" xfId="0" applyNumberFormat="1" applyFont="1" applyBorder="1"/>
    <xf numFmtId="176" fontId="18" fillId="0" borderId="32" xfId="0" applyNumberFormat="1" applyFont="1" applyBorder="1"/>
    <xf numFmtId="176" fontId="18" fillId="0" borderId="12" xfId="0" applyNumberFormat="1" applyFont="1" applyBorder="1"/>
    <xf numFmtId="176" fontId="18" fillId="0" borderId="13" xfId="0" applyNumberFormat="1" applyFont="1" applyBorder="1"/>
    <xf numFmtId="0" fontId="15" fillId="0" borderId="12" xfId="0" applyFont="1" applyBorder="1" applyAlignment="1">
      <alignment horizontal="right"/>
    </xf>
    <xf numFmtId="176" fontId="7" fillId="0" borderId="8" xfId="0" applyNumberFormat="1" applyFont="1" applyBorder="1"/>
    <xf numFmtId="176" fontId="7" fillId="0" borderId="32" xfId="0" applyNumberFormat="1" applyFont="1" applyBorder="1"/>
    <xf numFmtId="176" fontId="7" fillId="0" borderId="12" xfId="0" applyNumberFormat="1" applyFont="1" applyBorder="1"/>
    <xf numFmtId="176" fontId="7" fillId="0" borderId="13" xfId="0" applyNumberFormat="1" applyFont="1" applyBorder="1"/>
    <xf numFmtId="0" fontId="7" fillId="0" borderId="12" xfId="0" applyFont="1" applyBorder="1"/>
    <xf numFmtId="0" fontId="7" fillId="0" borderId="32" xfId="0" applyFont="1" applyBorder="1"/>
    <xf numFmtId="0" fontId="15" fillId="0" borderId="12" xfId="0" applyFont="1" applyFill="1" applyBorder="1" applyAlignment="1">
      <alignment horizontal="right"/>
    </xf>
    <xf numFmtId="2" fontId="7" fillId="0" borderId="8" xfId="0" applyNumberFormat="1" applyFont="1" applyBorder="1"/>
    <xf numFmtId="2" fontId="7" fillId="0" borderId="32" xfId="0" applyNumberFormat="1" applyFont="1" applyBorder="1"/>
    <xf numFmtId="2" fontId="7" fillId="0" borderId="12" xfId="0" applyNumberFormat="1" applyFont="1" applyBorder="1"/>
    <xf numFmtId="2" fontId="7" fillId="0" borderId="13" xfId="0" applyNumberFormat="1" applyFont="1" applyBorder="1"/>
    <xf numFmtId="169" fontId="7" fillId="0" borderId="8" xfId="0" applyNumberFormat="1" applyFont="1" applyBorder="1"/>
    <xf numFmtId="169" fontId="7" fillId="0" borderId="32" xfId="0" applyNumberFormat="1" applyFont="1" applyBorder="1"/>
    <xf numFmtId="169" fontId="7" fillId="0" borderId="12" xfId="0" applyNumberFormat="1" applyFont="1" applyBorder="1"/>
    <xf numFmtId="169" fontId="7" fillId="0" borderId="13" xfId="0" applyNumberFormat="1" applyFont="1" applyBorder="1"/>
    <xf numFmtId="0" fontId="15" fillId="0" borderId="14" xfId="0" applyFont="1" applyFill="1" applyBorder="1" applyAlignment="1">
      <alignment horizontal="right"/>
    </xf>
    <xf numFmtId="44" fontId="7" fillId="0" borderId="15" xfId="0" applyNumberFormat="1" applyFont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16" xfId="0" applyNumberFormat="1" applyFont="1" applyBorder="1"/>
    <xf numFmtId="0" fontId="12" fillId="0" borderId="12" xfId="0" applyFont="1" applyBorder="1"/>
    <xf numFmtId="2" fontId="7" fillId="0" borderId="47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Comparison!$A$4</c:f>
              <c:strCache>
                <c:ptCount val="1"/>
                <c:pt idx="0">
                  <c:v>Plant Variable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Comparison!$D$2:$G$2</c:f>
              <c:strCache>
                <c:ptCount val="4"/>
                <c:pt idx="0">
                  <c:v>BL3: Optimal </c:v>
                </c:pt>
                <c:pt idx="1">
                  <c:v>S1: No Investment Limits</c:v>
                </c:pt>
                <c:pt idx="2">
                  <c:v>S2: Expand for Demand
(no limit capacity)</c:v>
                </c:pt>
                <c:pt idx="3">
                  <c:v>S3: DC2 Closure</c:v>
                </c:pt>
              </c:strCache>
            </c:strRef>
          </c:cat>
          <c:val>
            <c:numRef>
              <c:f>(Comparison!$D$4,Comparison!$E$4,Comparison!$F$4,Comparison!$G$4)</c:f>
              <c:numCache>
                <c:formatCode>_("$"* #,##0_);_("$"* \(#,##0\);_("$"* "-"??_);_(@_)</c:formatCode>
                <c:ptCount val="4"/>
                <c:pt idx="0">
                  <c:v>82500</c:v>
                </c:pt>
                <c:pt idx="1">
                  <c:v>82500</c:v>
                </c:pt>
                <c:pt idx="2">
                  <c:v>90024</c:v>
                </c:pt>
                <c:pt idx="3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476-8D2F-C0B165578CF0}"/>
            </c:ext>
          </c:extLst>
        </c:ser>
        <c:ser>
          <c:idx val="1"/>
          <c:order val="1"/>
          <c:tx>
            <c:strRef>
              <c:f>Comparison!$A$5</c:f>
              <c:strCache>
                <c:ptCount val="1"/>
                <c:pt idx="0">
                  <c:v>Inbound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Comparison!$D$2:$G$2</c:f>
              <c:strCache>
                <c:ptCount val="4"/>
                <c:pt idx="0">
                  <c:v>BL3: Optimal </c:v>
                </c:pt>
                <c:pt idx="1">
                  <c:v>S1: No Investment Limits</c:v>
                </c:pt>
                <c:pt idx="2">
                  <c:v>S2: Expand for Demand
(no limit capacity)</c:v>
                </c:pt>
                <c:pt idx="3">
                  <c:v>S3: DC2 Closure</c:v>
                </c:pt>
              </c:strCache>
            </c:strRef>
          </c:cat>
          <c:val>
            <c:numRef>
              <c:f>(Comparison!$D$5,Comparison!$E$5,Comparison!$F$5,Comparison!$G$5)</c:f>
              <c:numCache>
                <c:formatCode>_("$"* #,##0_);_("$"* \(#,##0\);_("$"* "-"??_);_(@_)</c:formatCode>
                <c:ptCount val="4"/>
                <c:pt idx="0">
                  <c:v>368001.6</c:v>
                </c:pt>
                <c:pt idx="1">
                  <c:v>370350.6</c:v>
                </c:pt>
                <c:pt idx="2">
                  <c:v>558227.4</c:v>
                </c:pt>
                <c:pt idx="3">
                  <c:v>366655.98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2-4476-8D2F-C0B165578CF0}"/>
            </c:ext>
          </c:extLst>
        </c:ser>
        <c:ser>
          <c:idx val="2"/>
          <c:order val="2"/>
          <c:tx>
            <c:strRef>
              <c:f>Comparison!$A$6</c:f>
              <c:strCache>
                <c:ptCount val="1"/>
                <c:pt idx="0">
                  <c:v>DC Fixed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Comparison!$D$2:$G$2</c:f>
              <c:strCache>
                <c:ptCount val="4"/>
                <c:pt idx="0">
                  <c:v>BL3: Optimal </c:v>
                </c:pt>
                <c:pt idx="1">
                  <c:v>S1: No Investment Limits</c:v>
                </c:pt>
                <c:pt idx="2">
                  <c:v>S2: Expand for Demand
(no limit capacity)</c:v>
                </c:pt>
                <c:pt idx="3">
                  <c:v>S3: DC2 Closure</c:v>
                </c:pt>
              </c:strCache>
            </c:strRef>
          </c:cat>
          <c:val>
            <c:numRef>
              <c:f>(Comparison!$D$6,Comparison!$E$6,Comparison!$F$6,Comparison!$G$6)</c:f>
              <c:numCache>
                <c:formatCode>_("$"* #,##0_);_("$"* \(#,##0\);_("$"* "-"??_);_(@_)</c:formatCode>
                <c:ptCount val="4"/>
                <c:pt idx="0">
                  <c:v>32000</c:v>
                </c:pt>
                <c:pt idx="1">
                  <c:v>52000</c:v>
                </c:pt>
                <c:pt idx="2">
                  <c:v>32000</c:v>
                </c:pt>
                <c:pt idx="3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2-4476-8D2F-C0B165578CF0}"/>
            </c:ext>
          </c:extLst>
        </c:ser>
        <c:ser>
          <c:idx val="3"/>
          <c:order val="3"/>
          <c:tx>
            <c:strRef>
              <c:f>Comparison!$A$7</c:f>
              <c:strCache>
                <c:ptCount val="1"/>
                <c:pt idx="0">
                  <c:v>DC Variable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Comparison!$D$2:$G$2</c:f>
              <c:strCache>
                <c:ptCount val="4"/>
                <c:pt idx="0">
                  <c:v>BL3: Optimal </c:v>
                </c:pt>
                <c:pt idx="1">
                  <c:v>S1: No Investment Limits</c:v>
                </c:pt>
                <c:pt idx="2">
                  <c:v>S2: Expand for Demand
(no limit capacity)</c:v>
                </c:pt>
                <c:pt idx="3">
                  <c:v>S3: DC2 Closure</c:v>
                </c:pt>
              </c:strCache>
            </c:strRef>
          </c:cat>
          <c:val>
            <c:numRef>
              <c:f>(Comparison!$D$7,Comparison!$E$7,Comparison!$F$7,Comparison!$G$7)</c:f>
              <c:numCache>
                <c:formatCode>_("$"* #,##0_);_("$"* \(#,##0\);_("$"* "-"??_);_(@_)</c:formatCode>
                <c:ptCount val="4"/>
                <c:pt idx="0">
                  <c:v>123280</c:v>
                </c:pt>
                <c:pt idx="1">
                  <c:v>108142</c:v>
                </c:pt>
                <c:pt idx="2">
                  <c:v>184930</c:v>
                </c:pt>
                <c:pt idx="3">
                  <c:v>213655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2-4476-8D2F-C0B165578CF0}"/>
            </c:ext>
          </c:extLst>
        </c:ser>
        <c:ser>
          <c:idx val="4"/>
          <c:order val="4"/>
          <c:tx>
            <c:strRef>
              <c:f>Comparison!$A$8</c:f>
              <c:strCache>
                <c:ptCount val="1"/>
                <c:pt idx="0">
                  <c:v>Outbound Transportation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Comparison!$D$2:$G$2</c:f>
              <c:strCache>
                <c:ptCount val="4"/>
                <c:pt idx="0">
                  <c:v>BL3: Optimal </c:v>
                </c:pt>
                <c:pt idx="1">
                  <c:v>S1: No Investment Limits</c:v>
                </c:pt>
                <c:pt idx="2">
                  <c:v>S2: Expand for Demand
(no limit capacity)</c:v>
                </c:pt>
                <c:pt idx="3">
                  <c:v>S3: DC2 Closure</c:v>
                </c:pt>
              </c:strCache>
            </c:strRef>
          </c:cat>
          <c:val>
            <c:numRef>
              <c:f>(Comparison!$D$8,Comparison!$E$8,Comparison!$F$8,Comparison!$G$8)</c:f>
              <c:numCache>
                <c:formatCode>_("$"* #,##0_);_("$"* \(#,##0\);_("$"* "-"??_);_(@_)</c:formatCode>
                <c:ptCount val="4"/>
                <c:pt idx="0">
                  <c:v>658026.4</c:v>
                </c:pt>
                <c:pt idx="1">
                  <c:v>616582.60000000009</c:v>
                </c:pt>
                <c:pt idx="2">
                  <c:v>987307.2</c:v>
                </c:pt>
                <c:pt idx="3">
                  <c:v>733669.29999999993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2-4476-8D2F-C0B16557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29055832"/>
        <c:axId val="529065344"/>
      </c:barChart>
      <c:catAx>
        <c:axId val="5290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5344"/>
        <c:crosses val="autoZero"/>
        <c:auto val="1"/>
        <c:lblAlgn val="ctr"/>
        <c:lblOffset val="100"/>
        <c:noMultiLvlLbl val="0"/>
      </c:catAx>
      <c:valAx>
        <c:axId val="5290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13853</xdr:colOff>
      <xdr:row>14</xdr:row>
      <xdr:rowOff>116947</xdr:rowOff>
    </xdr:from>
    <xdr:to>
      <xdr:col>7</xdr:col>
      <xdr:colOff>27710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opLeftCell="A7" zoomScale="55" zoomScaleNormal="55" workbookViewId="0">
      <selection activeCell="F37" sqref="F37"/>
    </sheetView>
  </sheetViews>
  <sheetFormatPr defaultRowHeight="18" x14ac:dyDescent="0.35"/>
  <cols>
    <col min="1" max="1" width="25.77734375" style="1" customWidth="1"/>
    <col min="2" max="2" width="20.21875" style="1" customWidth="1"/>
    <col min="3" max="4" width="9" style="1" bestFit="1" customWidth="1"/>
    <col min="5" max="5" width="17.6640625" style="1" customWidth="1"/>
    <col min="6" max="6" width="21.109375" style="1" customWidth="1"/>
    <col min="7" max="7" width="8.44140625" style="1" bestFit="1" customWidth="1"/>
    <col min="8" max="10" width="7.21875" style="1" bestFit="1" customWidth="1"/>
    <col min="11" max="13" width="8.5546875" style="1" bestFit="1" customWidth="1"/>
    <col min="14" max="14" width="22.6640625" style="1" customWidth="1"/>
    <col min="15" max="16" width="8.5546875" style="1" bestFit="1" customWidth="1"/>
    <col min="17" max="17" width="13.109375" style="1" customWidth="1"/>
    <col min="18" max="18" width="17.6640625" style="1" bestFit="1" customWidth="1"/>
    <col min="19" max="19" width="30.21875" style="1" customWidth="1"/>
    <col min="20" max="20" width="17.44140625" style="1" customWidth="1"/>
    <col min="21" max="21" width="8.5546875" style="1" bestFit="1" customWidth="1"/>
    <col min="22" max="22" width="27.44140625" style="1" customWidth="1"/>
    <col min="23" max="23" width="39.109375" style="1" bestFit="1" customWidth="1"/>
    <col min="24" max="25" width="8.88671875" style="1"/>
    <col min="26" max="26" width="14.44140625" style="1" bestFit="1" customWidth="1"/>
    <col min="27" max="16384" width="8.88671875" style="1"/>
  </cols>
  <sheetData>
    <row r="1" spans="1:24" ht="26.4" thickBot="1" x14ac:dyDescent="0.55000000000000004">
      <c r="A1" s="143" t="s">
        <v>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  <c r="U1" s="67"/>
      <c r="V1" s="146" t="s">
        <v>24</v>
      </c>
      <c r="W1" s="147"/>
      <c r="X1" s="148"/>
    </row>
    <row r="2" spans="1:24" ht="21" x14ac:dyDescent="0.4">
      <c r="A2" s="140" t="s">
        <v>27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07"/>
      <c r="R2" s="140" t="s">
        <v>28</v>
      </c>
      <c r="S2" s="141"/>
      <c r="T2" s="142"/>
      <c r="V2" s="102" t="s">
        <v>44</v>
      </c>
      <c r="W2" s="36" t="s">
        <v>46</v>
      </c>
      <c r="X2" s="37"/>
    </row>
    <row r="3" spans="1:24" x14ac:dyDescent="0.35">
      <c r="A3" s="3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5" t="s">
        <v>43</v>
      </c>
      <c r="Q3" s="2"/>
      <c r="R3" s="3"/>
      <c r="S3" s="4" t="s">
        <v>64</v>
      </c>
      <c r="T3" s="5" t="s">
        <v>65</v>
      </c>
      <c r="V3" s="103" t="s">
        <v>45</v>
      </c>
      <c r="W3" s="8" t="s">
        <v>47</v>
      </c>
      <c r="X3" s="9"/>
    </row>
    <row r="4" spans="1:24" x14ac:dyDescent="0.35">
      <c r="A4" s="6" t="s">
        <v>66</v>
      </c>
      <c r="B4" s="7">
        <v>89</v>
      </c>
      <c r="C4" s="7">
        <v>78</v>
      </c>
      <c r="D4" s="7">
        <v>69</v>
      </c>
      <c r="E4" s="7">
        <v>95</v>
      </c>
      <c r="F4" s="7">
        <v>85</v>
      </c>
      <c r="G4" s="7">
        <v>73</v>
      </c>
      <c r="H4" s="7">
        <v>88</v>
      </c>
      <c r="I4" s="7">
        <v>73</v>
      </c>
      <c r="J4" s="7">
        <v>86</v>
      </c>
      <c r="K4" s="8">
        <v>90</v>
      </c>
      <c r="L4" s="8">
        <v>93</v>
      </c>
      <c r="M4" s="8">
        <v>77</v>
      </c>
      <c r="N4" s="8">
        <v>55</v>
      </c>
      <c r="O4" s="8">
        <v>79</v>
      </c>
      <c r="P4" s="9">
        <v>91</v>
      </c>
      <c r="Q4" s="2"/>
      <c r="R4" s="6" t="s">
        <v>66</v>
      </c>
      <c r="S4" s="25">
        <v>860</v>
      </c>
      <c r="T4" s="26">
        <v>873</v>
      </c>
      <c r="V4" s="103" t="s">
        <v>12</v>
      </c>
      <c r="W4" s="8" t="s">
        <v>51</v>
      </c>
      <c r="X4" s="96" t="s">
        <v>53</v>
      </c>
    </row>
    <row r="5" spans="1:24" x14ac:dyDescent="0.35">
      <c r="A5" s="6" t="s">
        <v>67</v>
      </c>
      <c r="B5" s="7">
        <v>90</v>
      </c>
      <c r="C5" s="7">
        <v>72</v>
      </c>
      <c r="D5" s="7">
        <v>63</v>
      </c>
      <c r="E5" s="7">
        <v>61</v>
      </c>
      <c r="F5" s="7">
        <v>94</v>
      </c>
      <c r="G5" s="7">
        <v>58</v>
      </c>
      <c r="H5" s="7">
        <v>89</v>
      </c>
      <c r="I5" s="7">
        <v>80</v>
      </c>
      <c r="J5" s="7">
        <v>55</v>
      </c>
      <c r="K5" s="8">
        <v>66</v>
      </c>
      <c r="L5" s="8">
        <v>74</v>
      </c>
      <c r="M5" s="8">
        <v>51</v>
      </c>
      <c r="N5" s="8">
        <v>51</v>
      </c>
      <c r="O5" s="8">
        <v>50</v>
      </c>
      <c r="P5" s="9">
        <v>100</v>
      </c>
      <c r="Q5" s="2"/>
      <c r="R5" s="24" t="s">
        <v>67</v>
      </c>
      <c r="S5" s="25">
        <v>830</v>
      </c>
      <c r="T5" s="26">
        <v>815</v>
      </c>
      <c r="V5" s="103" t="s">
        <v>11</v>
      </c>
      <c r="W5" s="8" t="s">
        <v>52</v>
      </c>
      <c r="X5" s="96" t="s">
        <v>53</v>
      </c>
    </row>
    <row r="6" spans="1:24" x14ac:dyDescent="0.35">
      <c r="A6" s="6" t="s">
        <v>68</v>
      </c>
      <c r="B6" s="7">
        <v>81</v>
      </c>
      <c r="C6" s="7">
        <v>82</v>
      </c>
      <c r="D6" s="7">
        <v>71</v>
      </c>
      <c r="E6" s="7">
        <v>98</v>
      </c>
      <c r="F6" s="7">
        <v>62</v>
      </c>
      <c r="G6" s="7">
        <v>71</v>
      </c>
      <c r="H6" s="7">
        <v>85</v>
      </c>
      <c r="I6" s="7">
        <v>75</v>
      </c>
      <c r="J6" s="7">
        <v>72</v>
      </c>
      <c r="K6" s="8">
        <v>62</v>
      </c>
      <c r="L6" s="8">
        <v>81</v>
      </c>
      <c r="M6" s="8">
        <v>68</v>
      </c>
      <c r="N6" s="8">
        <v>50</v>
      </c>
      <c r="O6" s="8">
        <v>82</v>
      </c>
      <c r="P6" s="9">
        <v>70</v>
      </c>
      <c r="Q6" s="2"/>
      <c r="R6" s="24" t="s">
        <v>68</v>
      </c>
      <c r="S6" s="25">
        <v>815</v>
      </c>
      <c r="T6" s="26">
        <v>790</v>
      </c>
      <c r="V6" s="103" t="s">
        <v>10</v>
      </c>
      <c r="W6" s="8" t="s">
        <v>50</v>
      </c>
      <c r="X6" s="96" t="s">
        <v>53</v>
      </c>
    </row>
    <row r="7" spans="1:24" x14ac:dyDescent="0.35">
      <c r="A7" s="6" t="s">
        <v>69</v>
      </c>
      <c r="B7" s="7">
        <v>73</v>
      </c>
      <c r="C7" s="7">
        <v>67</v>
      </c>
      <c r="D7" s="7">
        <v>55</v>
      </c>
      <c r="E7" s="7">
        <v>75</v>
      </c>
      <c r="F7" s="7">
        <v>86</v>
      </c>
      <c r="G7" s="7">
        <v>54</v>
      </c>
      <c r="H7" s="7">
        <v>62</v>
      </c>
      <c r="I7" s="7">
        <v>99</v>
      </c>
      <c r="J7" s="7">
        <v>59</v>
      </c>
      <c r="K7" s="8">
        <v>75</v>
      </c>
      <c r="L7" s="8">
        <v>53</v>
      </c>
      <c r="M7" s="8">
        <v>96</v>
      </c>
      <c r="N7" s="8">
        <v>68</v>
      </c>
      <c r="O7" s="8">
        <v>72</v>
      </c>
      <c r="P7" s="9">
        <v>85</v>
      </c>
      <c r="Q7" s="2"/>
      <c r="R7" s="12" t="s">
        <v>69</v>
      </c>
      <c r="S7" s="25">
        <v>820</v>
      </c>
      <c r="T7" s="26">
        <v>833</v>
      </c>
      <c r="V7" s="103" t="s">
        <v>17</v>
      </c>
      <c r="W7" s="8" t="s">
        <v>48</v>
      </c>
      <c r="X7" s="96" t="s">
        <v>53</v>
      </c>
    </row>
    <row r="8" spans="1:24" ht="18.600000000000001" thickBot="1" x14ac:dyDescent="0.4">
      <c r="A8" s="13" t="s">
        <v>70</v>
      </c>
      <c r="B8" s="14">
        <v>89</v>
      </c>
      <c r="C8" s="14">
        <v>74</v>
      </c>
      <c r="D8" s="14">
        <v>80</v>
      </c>
      <c r="E8" s="14">
        <v>97</v>
      </c>
      <c r="F8" s="14">
        <v>100</v>
      </c>
      <c r="G8" s="14">
        <v>101</v>
      </c>
      <c r="H8" s="14">
        <v>87</v>
      </c>
      <c r="I8" s="14">
        <v>74</v>
      </c>
      <c r="J8" s="14">
        <v>101</v>
      </c>
      <c r="K8" s="14">
        <v>97</v>
      </c>
      <c r="L8" s="14">
        <v>105</v>
      </c>
      <c r="M8" s="14">
        <v>78</v>
      </c>
      <c r="N8" s="14">
        <v>88</v>
      </c>
      <c r="O8" s="14">
        <v>80</v>
      </c>
      <c r="P8" s="15">
        <v>80</v>
      </c>
      <c r="Q8" s="2"/>
      <c r="R8" s="28" t="s">
        <v>70</v>
      </c>
      <c r="S8" s="22">
        <v>727</v>
      </c>
      <c r="T8" s="29">
        <v>744</v>
      </c>
      <c r="V8" s="104" t="s">
        <v>18</v>
      </c>
      <c r="W8" s="38" t="s">
        <v>49</v>
      </c>
      <c r="X8" s="97" t="s">
        <v>53</v>
      </c>
    </row>
    <row r="9" spans="1:24" ht="18.600000000000001" thickBot="1" x14ac:dyDescent="0.4">
      <c r="A9" s="18"/>
      <c r="B9" s="19"/>
      <c r="C9" s="19"/>
      <c r="D9" s="19"/>
      <c r="E9" s="19"/>
      <c r="F9" s="19"/>
      <c r="G9" s="19"/>
      <c r="H9" s="19"/>
      <c r="I9" s="19"/>
      <c r="J9" s="19"/>
      <c r="K9" s="2"/>
      <c r="L9" s="2"/>
      <c r="M9" s="2"/>
      <c r="N9" s="2"/>
      <c r="O9" s="2"/>
      <c r="P9" s="2"/>
      <c r="Q9" s="2"/>
      <c r="R9" s="2"/>
      <c r="S9" s="2"/>
      <c r="T9" s="20"/>
      <c r="V9" s="98"/>
      <c r="W9" s="149" t="s">
        <v>56</v>
      </c>
      <c r="X9" s="150"/>
    </row>
    <row r="10" spans="1:24" ht="21.6" thickBot="1" x14ac:dyDescent="0.45">
      <c r="A10" s="140" t="s">
        <v>99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2"/>
      <c r="Q10" s="2"/>
      <c r="R10" s="151" t="s">
        <v>101</v>
      </c>
      <c r="S10" s="152"/>
      <c r="T10" s="108">
        <v>0.06</v>
      </c>
      <c r="V10" s="99"/>
      <c r="W10" s="153" t="s">
        <v>58</v>
      </c>
      <c r="X10" s="154"/>
    </row>
    <row r="11" spans="1:24" ht="18.600000000000001" thickBot="1" x14ac:dyDescent="0.4">
      <c r="A11" s="3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  <c r="G11" s="4" t="s">
        <v>34</v>
      </c>
      <c r="H11" s="4" t="s">
        <v>35</v>
      </c>
      <c r="I11" s="4" t="s">
        <v>36</v>
      </c>
      <c r="J11" s="4" t="s">
        <v>37</v>
      </c>
      <c r="K11" s="4" t="s">
        <v>38</v>
      </c>
      <c r="L11" s="4" t="s">
        <v>39</v>
      </c>
      <c r="M11" s="4" t="s">
        <v>40</v>
      </c>
      <c r="N11" s="4" t="s">
        <v>41</v>
      </c>
      <c r="O11" s="4" t="s">
        <v>42</v>
      </c>
      <c r="P11" s="5" t="s">
        <v>43</v>
      </c>
      <c r="Q11" s="2"/>
      <c r="R11" s="2"/>
      <c r="S11" s="2"/>
      <c r="T11" s="20"/>
      <c r="V11" s="100"/>
      <c r="W11" s="155" t="s">
        <v>59</v>
      </c>
      <c r="X11" s="156"/>
    </row>
    <row r="12" spans="1:24" ht="21.6" thickBot="1" x14ac:dyDescent="0.45">
      <c r="A12" s="6" t="s">
        <v>66</v>
      </c>
      <c r="B12" s="130">
        <v>1.9</v>
      </c>
      <c r="C12" s="130">
        <v>1.9</v>
      </c>
      <c r="D12" s="130">
        <v>1</v>
      </c>
      <c r="E12" s="130">
        <v>1.2</v>
      </c>
      <c r="F12" s="130">
        <v>1.5</v>
      </c>
      <c r="G12" s="130">
        <v>1.2</v>
      </c>
      <c r="H12" s="130">
        <v>1.1000000000000001</v>
      </c>
      <c r="I12" s="130">
        <v>1.1000000000000001</v>
      </c>
      <c r="J12" s="130">
        <v>1.3</v>
      </c>
      <c r="K12" s="130">
        <v>1.8</v>
      </c>
      <c r="L12" s="130">
        <v>1.7</v>
      </c>
      <c r="M12" s="130">
        <v>1.6</v>
      </c>
      <c r="N12" s="130">
        <v>1.6</v>
      </c>
      <c r="O12" s="130">
        <v>1.2</v>
      </c>
      <c r="P12" s="133">
        <v>1.5</v>
      </c>
      <c r="Q12" s="2"/>
      <c r="R12" s="140" t="s">
        <v>25</v>
      </c>
      <c r="S12" s="141"/>
      <c r="T12" s="142"/>
      <c r="V12" s="101"/>
      <c r="W12" s="157" t="s">
        <v>57</v>
      </c>
      <c r="X12" s="158"/>
    </row>
    <row r="13" spans="1:24" x14ac:dyDescent="0.35">
      <c r="A13" s="6" t="s">
        <v>67</v>
      </c>
      <c r="B13" s="130">
        <v>1</v>
      </c>
      <c r="C13" s="130">
        <v>1.4</v>
      </c>
      <c r="D13" s="130">
        <v>1.2</v>
      </c>
      <c r="E13" s="130">
        <v>1.8</v>
      </c>
      <c r="F13" s="130">
        <v>1.9</v>
      </c>
      <c r="G13" s="130">
        <v>1</v>
      </c>
      <c r="H13" s="130">
        <v>1.6</v>
      </c>
      <c r="I13" s="130">
        <v>1.6</v>
      </c>
      <c r="J13" s="130">
        <v>1.3</v>
      </c>
      <c r="K13" s="130">
        <v>1.7</v>
      </c>
      <c r="L13" s="130">
        <v>1.5</v>
      </c>
      <c r="M13" s="130">
        <v>1.2</v>
      </c>
      <c r="N13" s="130">
        <v>1</v>
      </c>
      <c r="O13" s="130">
        <v>1.8</v>
      </c>
      <c r="P13" s="133">
        <v>1.2</v>
      </c>
      <c r="Q13" s="2"/>
      <c r="R13" s="3"/>
      <c r="S13" s="4" t="s">
        <v>8</v>
      </c>
      <c r="T13" s="5" t="s">
        <v>14</v>
      </c>
      <c r="V13" s="75" t="s">
        <v>54</v>
      </c>
      <c r="W13" s="149" t="s">
        <v>60</v>
      </c>
      <c r="X13" s="150"/>
    </row>
    <row r="14" spans="1:24" ht="18.600000000000001" thickBot="1" x14ac:dyDescent="0.4">
      <c r="A14" s="6" t="s">
        <v>68</v>
      </c>
      <c r="B14" s="130">
        <v>1.7</v>
      </c>
      <c r="C14" s="130">
        <v>1.4</v>
      </c>
      <c r="D14" s="130">
        <v>1.6</v>
      </c>
      <c r="E14" s="130">
        <v>1.5</v>
      </c>
      <c r="F14" s="130">
        <v>1.4</v>
      </c>
      <c r="G14" s="130">
        <v>1.8</v>
      </c>
      <c r="H14" s="130">
        <v>1.7</v>
      </c>
      <c r="I14" s="130">
        <v>1.9</v>
      </c>
      <c r="J14" s="130">
        <v>1</v>
      </c>
      <c r="K14" s="130">
        <v>1.9</v>
      </c>
      <c r="L14" s="130">
        <v>1.1000000000000001</v>
      </c>
      <c r="M14" s="130">
        <v>1.6</v>
      </c>
      <c r="N14" s="130">
        <v>1.8</v>
      </c>
      <c r="O14" s="130">
        <v>1.5</v>
      </c>
      <c r="P14" s="133">
        <v>1.9</v>
      </c>
      <c r="Q14" s="2"/>
      <c r="R14" s="6" t="s">
        <v>66</v>
      </c>
      <c r="S14" s="10">
        <v>8</v>
      </c>
      <c r="T14" s="11">
        <v>20000</v>
      </c>
      <c r="V14" s="44" t="s">
        <v>55</v>
      </c>
      <c r="W14" s="157" t="s">
        <v>61</v>
      </c>
      <c r="X14" s="158"/>
    </row>
    <row r="15" spans="1:24" x14ac:dyDescent="0.35">
      <c r="A15" s="6" t="s">
        <v>69</v>
      </c>
      <c r="B15" s="130">
        <v>1.8</v>
      </c>
      <c r="C15" s="130">
        <v>1.4</v>
      </c>
      <c r="D15" s="130">
        <v>1.4</v>
      </c>
      <c r="E15" s="130">
        <v>1.7</v>
      </c>
      <c r="F15" s="130">
        <v>1.8</v>
      </c>
      <c r="G15" s="130">
        <v>1.3</v>
      </c>
      <c r="H15" s="130">
        <v>1.2</v>
      </c>
      <c r="I15" s="130">
        <v>1.5</v>
      </c>
      <c r="J15" s="130">
        <v>1.2</v>
      </c>
      <c r="K15" s="130">
        <v>1.9</v>
      </c>
      <c r="L15" s="130">
        <v>1.1000000000000001</v>
      </c>
      <c r="M15" s="130">
        <v>1.2</v>
      </c>
      <c r="N15" s="130">
        <v>1.6</v>
      </c>
      <c r="O15" s="130">
        <v>1.6</v>
      </c>
      <c r="P15" s="133">
        <v>1.1000000000000001</v>
      </c>
      <c r="Q15" s="2"/>
      <c r="R15" s="6" t="s">
        <v>67</v>
      </c>
      <c r="S15" s="10">
        <v>10</v>
      </c>
      <c r="T15" s="11">
        <v>17000</v>
      </c>
    </row>
    <row r="16" spans="1:24" ht="18.600000000000001" thickBot="1" x14ac:dyDescent="0.4">
      <c r="A16" s="13" t="s">
        <v>70</v>
      </c>
      <c r="B16" s="131">
        <v>1.7</v>
      </c>
      <c r="C16" s="131">
        <v>1.5</v>
      </c>
      <c r="D16" s="131">
        <v>1.8</v>
      </c>
      <c r="E16" s="131">
        <v>1.7</v>
      </c>
      <c r="F16" s="131">
        <v>1.6</v>
      </c>
      <c r="G16" s="131">
        <v>1.3</v>
      </c>
      <c r="H16" s="131">
        <v>1.7</v>
      </c>
      <c r="I16" s="131">
        <v>1.5</v>
      </c>
      <c r="J16" s="131">
        <v>1.3</v>
      </c>
      <c r="K16" s="131">
        <v>1.4</v>
      </c>
      <c r="L16" s="131">
        <v>1.9</v>
      </c>
      <c r="M16" s="131">
        <v>1.3</v>
      </c>
      <c r="N16" s="131">
        <v>1.1000000000000001</v>
      </c>
      <c r="O16" s="131">
        <v>1.1000000000000001</v>
      </c>
      <c r="P16" s="132">
        <v>1.3</v>
      </c>
      <c r="Q16" s="2"/>
      <c r="R16" s="6" t="s">
        <v>68</v>
      </c>
      <c r="S16" s="10">
        <v>25</v>
      </c>
      <c r="T16" s="11">
        <v>16000</v>
      </c>
    </row>
    <row r="17" spans="1:36" ht="18.600000000000001" thickBot="1" x14ac:dyDescent="0.4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 t="s">
        <v>69</v>
      </c>
      <c r="S17" s="10">
        <v>30</v>
      </c>
      <c r="T17" s="11">
        <v>15000</v>
      </c>
    </row>
    <row r="18" spans="1:36" ht="21.6" thickBot="1" x14ac:dyDescent="0.45">
      <c r="A18" s="140" t="s">
        <v>71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  <c r="R18" s="13" t="s">
        <v>70</v>
      </c>
      <c r="S18" s="16">
        <v>50</v>
      </c>
      <c r="T18" s="17">
        <v>11000</v>
      </c>
    </row>
    <row r="19" spans="1:36" ht="18.600000000000001" thickBot="1" x14ac:dyDescent="0.4">
      <c r="A19" s="3"/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4" t="s">
        <v>35</v>
      </c>
      <c r="I19" s="4" t="s">
        <v>36</v>
      </c>
      <c r="J19" s="4" t="s">
        <v>37</v>
      </c>
      <c r="K19" s="4" t="s">
        <v>38</v>
      </c>
      <c r="L19" s="4" t="s">
        <v>39</v>
      </c>
      <c r="M19" s="4" t="s">
        <v>40</v>
      </c>
      <c r="N19" s="4" t="s">
        <v>41</v>
      </c>
      <c r="O19" s="4" t="s">
        <v>42</v>
      </c>
      <c r="P19" s="5" t="s">
        <v>43</v>
      </c>
      <c r="Q19" s="2"/>
      <c r="R19" s="2"/>
      <c r="S19" s="2"/>
      <c r="T19" s="20"/>
    </row>
    <row r="20" spans="1:36" ht="21" x14ac:dyDescent="0.4">
      <c r="A20" s="6" t="s">
        <v>66</v>
      </c>
      <c r="B20" s="7">
        <f>IF(B4&lt;=75,1,0)</f>
        <v>0</v>
      </c>
      <c r="C20" s="7">
        <f t="shared" ref="C20:P20" si="0">IF(C4&lt;=75,1,0)</f>
        <v>0</v>
      </c>
      <c r="D20" s="7">
        <f t="shared" si="0"/>
        <v>1</v>
      </c>
      <c r="E20" s="7">
        <f t="shared" si="0"/>
        <v>0</v>
      </c>
      <c r="F20" s="7">
        <f t="shared" si="0"/>
        <v>0</v>
      </c>
      <c r="G20" s="7">
        <f t="shared" si="0"/>
        <v>1</v>
      </c>
      <c r="H20" s="7">
        <f t="shared" si="0"/>
        <v>0</v>
      </c>
      <c r="I20" s="7">
        <f t="shared" si="0"/>
        <v>1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1</v>
      </c>
      <c r="O20" s="7">
        <f t="shared" si="0"/>
        <v>0</v>
      </c>
      <c r="P20" s="30">
        <f t="shared" si="0"/>
        <v>0</v>
      </c>
      <c r="Q20" s="2"/>
      <c r="R20" s="140" t="s">
        <v>26</v>
      </c>
      <c r="S20" s="141"/>
      <c r="T20" s="142"/>
    </row>
    <row r="21" spans="1:36" x14ac:dyDescent="0.35">
      <c r="A21" s="6" t="s">
        <v>67</v>
      </c>
      <c r="B21" s="7">
        <f t="shared" ref="B21:P24" si="1">IF(B5&lt;=75,1,0)</f>
        <v>0</v>
      </c>
      <c r="C21" s="7">
        <f t="shared" si="1"/>
        <v>1</v>
      </c>
      <c r="D21" s="7">
        <f t="shared" si="1"/>
        <v>1</v>
      </c>
      <c r="E21" s="7">
        <f t="shared" si="1"/>
        <v>1</v>
      </c>
      <c r="F21" s="7">
        <f t="shared" si="1"/>
        <v>0</v>
      </c>
      <c r="G21" s="7">
        <f t="shared" si="1"/>
        <v>1</v>
      </c>
      <c r="H21" s="7">
        <f t="shared" si="1"/>
        <v>0</v>
      </c>
      <c r="I21" s="7">
        <f t="shared" si="1"/>
        <v>0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30">
        <f t="shared" si="1"/>
        <v>0</v>
      </c>
      <c r="Q21" s="2"/>
      <c r="R21" s="3"/>
      <c r="S21" s="4" t="s">
        <v>8</v>
      </c>
      <c r="T21" s="5" t="s">
        <v>6</v>
      </c>
    </row>
    <row r="22" spans="1:36" x14ac:dyDescent="0.35">
      <c r="A22" s="6" t="s">
        <v>68</v>
      </c>
      <c r="B22" s="7">
        <f t="shared" si="1"/>
        <v>0</v>
      </c>
      <c r="C22" s="7">
        <f t="shared" si="1"/>
        <v>0</v>
      </c>
      <c r="D22" s="7">
        <f t="shared" si="1"/>
        <v>1</v>
      </c>
      <c r="E22" s="7">
        <f t="shared" si="1"/>
        <v>0</v>
      </c>
      <c r="F22" s="7">
        <f t="shared" si="1"/>
        <v>1</v>
      </c>
      <c r="G22" s="7">
        <f t="shared" si="1"/>
        <v>1</v>
      </c>
      <c r="H22" s="7">
        <f t="shared" si="1"/>
        <v>0</v>
      </c>
      <c r="I22" s="7">
        <f t="shared" si="1"/>
        <v>1</v>
      </c>
      <c r="J22" s="7">
        <f t="shared" si="1"/>
        <v>1</v>
      </c>
      <c r="K22" s="7">
        <f t="shared" si="1"/>
        <v>1</v>
      </c>
      <c r="L22" s="7">
        <f t="shared" si="1"/>
        <v>0</v>
      </c>
      <c r="M22" s="7">
        <f t="shared" si="1"/>
        <v>1</v>
      </c>
      <c r="N22" s="7">
        <f t="shared" si="1"/>
        <v>1</v>
      </c>
      <c r="O22" s="7">
        <f t="shared" si="1"/>
        <v>0</v>
      </c>
      <c r="P22" s="30">
        <f t="shared" si="1"/>
        <v>1</v>
      </c>
      <c r="Q22" s="2"/>
      <c r="R22" s="24" t="s">
        <v>64</v>
      </c>
      <c r="S22" s="25">
        <v>8</v>
      </c>
      <c r="T22" s="26">
        <v>3000</v>
      </c>
    </row>
    <row r="23" spans="1:36" ht="18.600000000000001" thickBot="1" x14ac:dyDescent="0.4">
      <c r="A23" s="6" t="s">
        <v>69</v>
      </c>
      <c r="B23" s="7">
        <f t="shared" si="1"/>
        <v>1</v>
      </c>
      <c r="C23" s="7">
        <f t="shared" si="1"/>
        <v>1</v>
      </c>
      <c r="D23" s="7">
        <f t="shared" si="1"/>
        <v>1</v>
      </c>
      <c r="E23" s="7">
        <f t="shared" si="1"/>
        <v>1</v>
      </c>
      <c r="F23" s="7">
        <f t="shared" si="1"/>
        <v>0</v>
      </c>
      <c r="G23" s="7">
        <f t="shared" si="1"/>
        <v>1</v>
      </c>
      <c r="H23" s="7">
        <f t="shared" si="1"/>
        <v>1</v>
      </c>
      <c r="I23" s="7">
        <f t="shared" si="1"/>
        <v>0</v>
      </c>
      <c r="J23" s="7">
        <f t="shared" si="1"/>
        <v>1</v>
      </c>
      <c r="K23" s="7">
        <f t="shared" si="1"/>
        <v>1</v>
      </c>
      <c r="L23" s="7">
        <f t="shared" si="1"/>
        <v>1</v>
      </c>
      <c r="M23" s="7">
        <f t="shared" si="1"/>
        <v>0</v>
      </c>
      <c r="N23" s="7">
        <f t="shared" si="1"/>
        <v>1</v>
      </c>
      <c r="O23" s="7">
        <f t="shared" si="1"/>
        <v>1</v>
      </c>
      <c r="P23" s="30">
        <f t="shared" si="1"/>
        <v>0</v>
      </c>
      <c r="Q23" s="2"/>
      <c r="R23" s="28" t="s">
        <v>65</v>
      </c>
      <c r="S23" s="22">
        <v>13</v>
      </c>
      <c r="T23" s="29">
        <v>6000</v>
      </c>
    </row>
    <row r="24" spans="1:36" ht="18.600000000000001" thickBot="1" x14ac:dyDescent="0.4">
      <c r="A24" s="13" t="s">
        <v>70</v>
      </c>
      <c r="B24" s="14">
        <f t="shared" si="1"/>
        <v>0</v>
      </c>
      <c r="C24" s="14">
        <f t="shared" si="1"/>
        <v>1</v>
      </c>
      <c r="D24" s="14">
        <f t="shared" si="1"/>
        <v>0</v>
      </c>
      <c r="E24" s="14">
        <f t="shared" si="1"/>
        <v>0</v>
      </c>
      <c r="F24" s="14">
        <f t="shared" si="1"/>
        <v>0</v>
      </c>
      <c r="G24" s="14">
        <f t="shared" si="1"/>
        <v>0</v>
      </c>
      <c r="H24" s="14">
        <f t="shared" si="1"/>
        <v>0</v>
      </c>
      <c r="I24" s="14">
        <f t="shared" si="1"/>
        <v>1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1"/>
        <v>0</v>
      </c>
      <c r="Q24" s="2"/>
      <c r="R24" s="2"/>
      <c r="S24" s="2"/>
      <c r="T24" s="20"/>
    </row>
    <row r="25" spans="1:36" ht="18.600000000000001" thickBot="1" x14ac:dyDescent="0.4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0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</row>
    <row r="26" spans="1:36" ht="21" x14ac:dyDescent="0.4">
      <c r="A26" s="27"/>
      <c r="B26" s="140" t="s">
        <v>63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2"/>
      <c r="Q26" s="2"/>
      <c r="R26" s="2"/>
      <c r="S26" s="2"/>
      <c r="T26" s="20"/>
    </row>
    <row r="27" spans="1:36" x14ac:dyDescent="0.35">
      <c r="A27" s="27"/>
      <c r="B27" s="3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5" t="s">
        <v>43</v>
      </c>
      <c r="Q27" s="2"/>
      <c r="R27" s="2"/>
      <c r="S27" s="2"/>
      <c r="T27" s="20"/>
    </row>
    <row r="28" spans="1:36" ht="18.600000000000001" thickBot="1" x14ac:dyDescent="0.4">
      <c r="A28" s="27"/>
      <c r="B28" s="106">
        <v>620</v>
      </c>
      <c r="C28" s="21">
        <v>457</v>
      </c>
      <c r="D28" s="21">
        <v>397</v>
      </c>
      <c r="E28" s="21">
        <v>600</v>
      </c>
      <c r="F28" s="21">
        <v>340</v>
      </c>
      <c r="G28" s="21">
        <v>535</v>
      </c>
      <c r="H28" s="21">
        <v>750</v>
      </c>
      <c r="I28" s="21">
        <v>352</v>
      </c>
      <c r="J28" s="22">
        <v>520</v>
      </c>
      <c r="K28" s="22">
        <v>407</v>
      </c>
      <c r="L28" s="22">
        <v>520</v>
      </c>
      <c r="M28" s="22">
        <v>690</v>
      </c>
      <c r="N28" s="22">
        <v>313</v>
      </c>
      <c r="O28" s="22">
        <v>503</v>
      </c>
      <c r="P28" s="23">
        <v>496</v>
      </c>
      <c r="Q28" s="2"/>
      <c r="R28" s="2"/>
      <c r="S28" s="2"/>
      <c r="T28" s="20"/>
    </row>
    <row r="29" spans="1:36" ht="18.600000000000001" thickBot="1" x14ac:dyDescent="0.4">
      <c r="A29" s="105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/>
    </row>
    <row r="31" spans="1:36" ht="18.600000000000001" thickBot="1" x14ac:dyDescent="0.4"/>
    <row r="32" spans="1:36" ht="26.4" thickBot="1" x14ac:dyDescent="0.55000000000000004">
      <c r="A32" s="159" t="s">
        <v>78</v>
      </c>
      <c r="B32" s="160"/>
      <c r="E32" s="165" t="s">
        <v>21</v>
      </c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7"/>
    </row>
    <row r="33" spans="1:26" ht="41.4" customHeight="1" x14ac:dyDescent="0.4">
      <c r="A33" s="45" t="s">
        <v>20</v>
      </c>
      <c r="B33" s="110">
        <f>SUM(B34:B38)</f>
        <v>1463333.1</v>
      </c>
      <c r="E33" s="86" t="s">
        <v>22</v>
      </c>
      <c r="F33" s="87" t="s">
        <v>64</v>
      </c>
      <c r="G33" s="87" t="s">
        <v>65</v>
      </c>
      <c r="H33" s="88" t="s">
        <v>9</v>
      </c>
      <c r="I33" s="89" t="s">
        <v>13</v>
      </c>
      <c r="J33" s="86" t="s">
        <v>23</v>
      </c>
      <c r="K33" s="87" t="s">
        <v>29</v>
      </c>
      <c r="L33" s="87" t="s">
        <v>30</v>
      </c>
      <c r="M33" s="87" t="s">
        <v>31</v>
      </c>
      <c r="N33" s="87" t="s">
        <v>32</v>
      </c>
      <c r="O33" s="87" t="s">
        <v>33</v>
      </c>
      <c r="P33" s="87" t="s">
        <v>34</v>
      </c>
      <c r="Q33" s="87" t="s">
        <v>35</v>
      </c>
      <c r="R33" s="87" t="s">
        <v>36</v>
      </c>
      <c r="S33" s="87" t="s">
        <v>37</v>
      </c>
      <c r="T33" s="87" t="s">
        <v>38</v>
      </c>
      <c r="U33" s="87" t="s">
        <v>39</v>
      </c>
      <c r="V33" s="87" t="s">
        <v>40</v>
      </c>
      <c r="W33" s="87" t="s">
        <v>41</v>
      </c>
      <c r="X33" s="87" t="s">
        <v>42</v>
      </c>
      <c r="Y33" s="90" t="s">
        <v>43</v>
      </c>
      <c r="Z33" s="91" t="s">
        <v>9</v>
      </c>
    </row>
    <row r="34" spans="1:26" ht="18" customHeight="1" x14ac:dyDescent="0.35">
      <c r="A34" s="33" t="s">
        <v>12</v>
      </c>
      <c r="B34" s="111">
        <f>SUMPRODUCT(F39:G39,F40:G40)</f>
        <v>78750</v>
      </c>
      <c r="E34" s="46" t="s">
        <v>66</v>
      </c>
      <c r="F34" s="68">
        <v>0</v>
      </c>
      <c r="G34" s="68">
        <v>0</v>
      </c>
      <c r="H34" s="58">
        <f>SUM(F34:G34)</f>
        <v>0</v>
      </c>
      <c r="I34" s="69">
        <v>0</v>
      </c>
      <c r="J34" s="46" t="s">
        <v>66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  <c r="X34" s="71">
        <v>0</v>
      </c>
      <c r="Y34" s="71">
        <v>0</v>
      </c>
      <c r="Z34" s="56">
        <f>SUM(K34:Y34)</f>
        <v>0</v>
      </c>
    </row>
    <row r="35" spans="1:26" x14ac:dyDescent="0.35">
      <c r="A35" s="33" t="s">
        <v>11</v>
      </c>
      <c r="B35" s="111">
        <f>SUMPRODUCT(S4:T8,F34:G38)*T10</f>
        <v>371925</v>
      </c>
      <c r="E35" s="46" t="s">
        <v>67</v>
      </c>
      <c r="F35" s="68">
        <v>0</v>
      </c>
      <c r="G35" s="68">
        <v>0</v>
      </c>
      <c r="H35" s="58">
        <f>SUM(F35:G35)</f>
        <v>0</v>
      </c>
      <c r="I35" s="69">
        <v>0</v>
      </c>
      <c r="J35" s="46" t="s">
        <v>67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  <c r="X35" s="71">
        <v>0</v>
      </c>
      <c r="Y35" s="71">
        <v>0</v>
      </c>
      <c r="Z35" s="56">
        <f>SUM(K35:Y35)</f>
        <v>0</v>
      </c>
    </row>
    <row r="36" spans="1:26" x14ac:dyDescent="0.35">
      <c r="A36" s="33" t="s">
        <v>17</v>
      </c>
      <c r="B36" s="111">
        <f>SUMPRODUCT(T14:T18,I34:I38)</f>
        <v>15000</v>
      </c>
      <c r="E36" s="46" t="s">
        <v>68</v>
      </c>
      <c r="F36" s="68">
        <v>0</v>
      </c>
      <c r="G36" s="68">
        <v>0</v>
      </c>
      <c r="H36" s="58">
        <f>SUM(F36:G36)</f>
        <v>0</v>
      </c>
      <c r="I36" s="69">
        <v>0</v>
      </c>
      <c r="J36" s="46" t="s">
        <v>68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56">
        <f>SUM(K36:Y36)</f>
        <v>0</v>
      </c>
    </row>
    <row r="37" spans="1:26" x14ac:dyDescent="0.35">
      <c r="A37" s="33" t="s">
        <v>18</v>
      </c>
      <c r="B37" s="111">
        <f>SUMPRODUCT(S14:S18,H34:H38)</f>
        <v>225000</v>
      </c>
      <c r="E37" s="6" t="s">
        <v>69</v>
      </c>
      <c r="F37" s="68">
        <v>3750</v>
      </c>
      <c r="G37" s="68">
        <v>3750</v>
      </c>
      <c r="H37" s="58">
        <f>SUM(F37:G37)</f>
        <v>7500</v>
      </c>
      <c r="I37" s="69">
        <v>1</v>
      </c>
      <c r="J37" s="6" t="s">
        <v>69</v>
      </c>
      <c r="K37" s="71">
        <v>620</v>
      </c>
      <c r="L37" s="71">
        <v>457</v>
      </c>
      <c r="M37" s="71">
        <v>397</v>
      </c>
      <c r="N37" s="71">
        <v>600</v>
      </c>
      <c r="O37" s="71">
        <v>340</v>
      </c>
      <c r="P37" s="71">
        <v>535</v>
      </c>
      <c r="Q37" s="71">
        <v>750</v>
      </c>
      <c r="R37" s="71">
        <v>352</v>
      </c>
      <c r="S37" s="71">
        <v>520</v>
      </c>
      <c r="T37" s="71">
        <v>407</v>
      </c>
      <c r="U37" s="71">
        <v>520</v>
      </c>
      <c r="V37" s="71">
        <v>690</v>
      </c>
      <c r="W37" s="71">
        <v>313</v>
      </c>
      <c r="X37" s="71">
        <v>503</v>
      </c>
      <c r="Y37" s="113">
        <v>496</v>
      </c>
      <c r="Z37" s="56">
        <f>SUM(K37:Y37)</f>
        <v>7500</v>
      </c>
    </row>
    <row r="38" spans="1:26" ht="18.600000000000001" thickBot="1" x14ac:dyDescent="0.4">
      <c r="A38" s="34" t="s">
        <v>10</v>
      </c>
      <c r="B38" s="112">
        <f>SUMPRODUCT(K34:Y38,B4:P8,B12:P16)</f>
        <v>772658.1</v>
      </c>
      <c r="E38" s="46" t="s">
        <v>70</v>
      </c>
      <c r="F38" s="68">
        <v>0</v>
      </c>
      <c r="G38" s="68">
        <v>0</v>
      </c>
      <c r="H38" s="59">
        <f>SUM(F38:G38)</f>
        <v>0</v>
      </c>
      <c r="I38" s="70">
        <v>0</v>
      </c>
      <c r="J38" s="52" t="s">
        <v>70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57">
        <f>SUM(K38:Y38)</f>
        <v>0</v>
      </c>
    </row>
    <row r="39" spans="1:26" ht="18" customHeight="1" thickBot="1" x14ac:dyDescent="0.4">
      <c r="E39" s="60" t="s">
        <v>9</v>
      </c>
      <c r="F39" s="61">
        <f>SUM(F34:F38)</f>
        <v>3750</v>
      </c>
      <c r="G39" s="62">
        <f>SUM(G34:G38)</f>
        <v>3750</v>
      </c>
      <c r="H39" s="2"/>
      <c r="I39" s="2"/>
      <c r="J39" s="53" t="s">
        <v>9</v>
      </c>
      <c r="K39" s="54">
        <f t="shared" ref="K39:R39" si="2">SUM(K34:K38)</f>
        <v>620</v>
      </c>
      <c r="L39" s="54">
        <f t="shared" si="2"/>
        <v>457</v>
      </c>
      <c r="M39" s="54">
        <f t="shared" si="2"/>
        <v>397</v>
      </c>
      <c r="N39" s="54">
        <f t="shared" si="2"/>
        <v>600</v>
      </c>
      <c r="O39" s="54">
        <f t="shared" si="2"/>
        <v>340</v>
      </c>
      <c r="P39" s="54">
        <f t="shared" si="2"/>
        <v>535</v>
      </c>
      <c r="Q39" s="54">
        <f t="shared" si="2"/>
        <v>750</v>
      </c>
      <c r="R39" s="54">
        <f t="shared" si="2"/>
        <v>352</v>
      </c>
      <c r="S39" s="54">
        <f>SUM(S34:S38)</f>
        <v>520</v>
      </c>
      <c r="T39" s="54">
        <f t="shared" ref="T39:Y39" si="3">SUM(T34:T38)</f>
        <v>407</v>
      </c>
      <c r="U39" s="54">
        <f t="shared" si="3"/>
        <v>520</v>
      </c>
      <c r="V39" s="54">
        <f t="shared" si="3"/>
        <v>690</v>
      </c>
      <c r="W39" s="54">
        <f t="shared" si="3"/>
        <v>313</v>
      </c>
      <c r="X39" s="54">
        <f t="shared" si="3"/>
        <v>503</v>
      </c>
      <c r="Y39" s="55">
        <f t="shared" si="3"/>
        <v>496</v>
      </c>
      <c r="Z39" s="20"/>
    </row>
    <row r="40" spans="1:26" ht="39" customHeight="1" thickBot="1" x14ac:dyDescent="0.4">
      <c r="A40" s="161" t="s">
        <v>76</v>
      </c>
      <c r="B40" s="162"/>
      <c r="C40" s="115">
        <f>SUMPRODUCT(B20:P24,K34:Y38)/K41</f>
        <v>0.74960000000000004</v>
      </c>
      <c r="E40" s="47" t="s">
        <v>8</v>
      </c>
      <c r="F40" s="48">
        <v>8</v>
      </c>
      <c r="G40" s="49">
        <v>13</v>
      </c>
      <c r="H40" s="2"/>
      <c r="I40" s="2"/>
      <c r="J40" s="47" t="s">
        <v>7</v>
      </c>
      <c r="K40" s="82">
        <v>620</v>
      </c>
      <c r="L40" s="82">
        <v>457</v>
      </c>
      <c r="M40" s="82">
        <v>397</v>
      </c>
      <c r="N40" s="82">
        <v>600</v>
      </c>
      <c r="O40" s="82">
        <v>340</v>
      </c>
      <c r="P40" s="82">
        <v>535</v>
      </c>
      <c r="Q40" s="82">
        <v>750</v>
      </c>
      <c r="R40" s="82">
        <v>352</v>
      </c>
      <c r="S40" s="82">
        <v>520</v>
      </c>
      <c r="T40" s="84">
        <v>407</v>
      </c>
      <c r="U40" s="84">
        <v>520</v>
      </c>
      <c r="V40" s="84">
        <v>690</v>
      </c>
      <c r="W40" s="84">
        <v>313</v>
      </c>
      <c r="X40" s="84">
        <v>503</v>
      </c>
      <c r="Y40" s="85">
        <v>496</v>
      </c>
      <c r="Z40" s="20"/>
    </row>
    <row r="41" spans="1:26" ht="18" customHeight="1" thickBot="1" x14ac:dyDescent="0.4">
      <c r="A41" s="163" t="s">
        <v>75</v>
      </c>
      <c r="B41" s="164"/>
      <c r="C41" s="114">
        <f>SUMPRODUCT(K34:Y38,B4:P8)/K41</f>
        <v>71.580933333333334</v>
      </c>
      <c r="E41" s="47" t="s">
        <v>6</v>
      </c>
      <c r="F41" s="82">
        <v>3000</v>
      </c>
      <c r="G41" s="83">
        <v>6000</v>
      </c>
      <c r="H41" s="31"/>
      <c r="I41" s="31"/>
      <c r="J41" s="50" t="s">
        <v>62</v>
      </c>
      <c r="K41" s="51">
        <f>SUM(K40:Y40)</f>
        <v>7500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</row>
    <row r="60" spans="6:11" x14ac:dyDescent="0.35">
      <c r="F60" s="35"/>
      <c r="G60" s="35"/>
      <c r="H60" s="35"/>
      <c r="I60" s="35"/>
      <c r="J60" s="35"/>
      <c r="K60" s="35"/>
    </row>
    <row r="63" spans="6:11" ht="43.8" customHeight="1" x14ac:dyDescent="0.35"/>
  </sheetData>
  <mergeCells count="20">
    <mergeCell ref="R20:T20"/>
    <mergeCell ref="B26:P26"/>
    <mergeCell ref="A32:B32"/>
    <mergeCell ref="A40:B40"/>
    <mergeCell ref="A41:B41"/>
    <mergeCell ref="E32:Z32"/>
    <mergeCell ref="A18:P18"/>
    <mergeCell ref="A1:T1"/>
    <mergeCell ref="V1:X1"/>
    <mergeCell ref="A2:P2"/>
    <mergeCell ref="R2:T2"/>
    <mergeCell ref="W9:X9"/>
    <mergeCell ref="A10:P10"/>
    <mergeCell ref="R10:S10"/>
    <mergeCell ref="W10:X10"/>
    <mergeCell ref="W11:X11"/>
    <mergeCell ref="R12:T12"/>
    <mergeCell ref="W12:X12"/>
    <mergeCell ref="W13:X13"/>
    <mergeCell ref="W14:X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A7" zoomScale="55" zoomScaleNormal="55" workbookViewId="0">
      <selection activeCell="B33" sqref="B33:B38"/>
    </sheetView>
  </sheetViews>
  <sheetFormatPr defaultRowHeight="18" x14ac:dyDescent="0.35"/>
  <cols>
    <col min="1" max="1" width="25.77734375" style="1" customWidth="1"/>
    <col min="2" max="2" width="20.21875" style="1" customWidth="1"/>
    <col min="3" max="3" width="9" style="1" customWidth="1"/>
    <col min="4" max="4" width="8.88671875" style="1" customWidth="1"/>
    <col min="5" max="5" width="18.5546875" style="1" bestFit="1" customWidth="1"/>
    <col min="6" max="6" width="21.109375" style="1" customWidth="1"/>
    <col min="7" max="7" width="8.44140625" style="1" bestFit="1" customWidth="1"/>
    <col min="8" max="8" width="7" style="1" bestFit="1" customWidth="1"/>
    <col min="9" max="9" width="7.21875" style="1" bestFit="1" customWidth="1"/>
    <col min="10" max="10" width="20.77734375" style="1" customWidth="1"/>
    <col min="11" max="13" width="8.5546875" style="1" bestFit="1" customWidth="1"/>
    <col min="14" max="14" width="22.6640625" style="1" customWidth="1"/>
    <col min="15" max="16" width="8.5546875" style="1" bestFit="1" customWidth="1"/>
    <col min="17" max="17" width="13.109375" style="1" customWidth="1"/>
    <col min="18" max="18" width="17.6640625" style="1" bestFit="1" customWidth="1"/>
    <col min="19" max="19" width="30.44140625" style="1" customWidth="1"/>
    <col min="20" max="20" width="17.44140625" style="1" customWidth="1"/>
    <col min="21" max="21" width="8.5546875" style="1" bestFit="1" customWidth="1"/>
    <col min="22" max="22" width="47.109375" style="1" bestFit="1" customWidth="1"/>
    <col min="23" max="23" width="39.109375" style="1" bestFit="1" customWidth="1"/>
    <col min="24" max="25" width="8.88671875" style="1"/>
    <col min="26" max="26" width="14.44140625" style="1" bestFit="1" customWidth="1"/>
    <col min="27" max="16384" width="8.88671875" style="1"/>
  </cols>
  <sheetData>
    <row r="1" spans="1:24" ht="26.4" thickBot="1" x14ac:dyDescent="0.55000000000000004">
      <c r="A1" s="143" t="s">
        <v>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  <c r="U1" s="67"/>
      <c r="V1" s="146" t="s">
        <v>24</v>
      </c>
      <c r="W1" s="147"/>
      <c r="X1" s="148"/>
    </row>
    <row r="2" spans="1:24" ht="21" x14ac:dyDescent="0.4">
      <c r="A2" s="140" t="s">
        <v>27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07"/>
      <c r="R2" s="140" t="s">
        <v>28</v>
      </c>
      <c r="S2" s="141"/>
      <c r="T2" s="142"/>
      <c r="V2" s="102" t="s">
        <v>44</v>
      </c>
      <c r="W2" s="36" t="s">
        <v>46</v>
      </c>
      <c r="X2" s="37"/>
    </row>
    <row r="3" spans="1:24" x14ac:dyDescent="0.35">
      <c r="A3" s="3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5" t="s">
        <v>43</v>
      </c>
      <c r="Q3" s="2"/>
      <c r="R3" s="3"/>
      <c r="S3" s="4" t="s">
        <v>64</v>
      </c>
      <c r="T3" s="5" t="s">
        <v>65</v>
      </c>
      <c r="V3" s="103" t="s">
        <v>45</v>
      </c>
      <c r="W3" s="8" t="s">
        <v>47</v>
      </c>
      <c r="X3" s="9"/>
    </row>
    <row r="4" spans="1:24" x14ac:dyDescent="0.35">
      <c r="A4" s="6" t="s">
        <v>66</v>
      </c>
      <c r="B4" s="7">
        <v>89</v>
      </c>
      <c r="C4" s="7">
        <v>78</v>
      </c>
      <c r="D4" s="7">
        <v>69</v>
      </c>
      <c r="E4" s="7">
        <v>95</v>
      </c>
      <c r="F4" s="7">
        <v>85</v>
      </c>
      <c r="G4" s="7">
        <v>73</v>
      </c>
      <c r="H4" s="7">
        <v>88</v>
      </c>
      <c r="I4" s="7">
        <v>73</v>
      </c>
      <c r="J4" s="7">
        <v>86</v>
      </c>
      <c r="K4" s="8">
        <v>90</v>
      </c>
      <c r="L4" s="8">
        <v>93</v>
      </c>
      <c r="M4" s="8">
        <v>77</v>
      </c>
      <c r="N4" s="8">
        <v>55</v>
      </c>
      <c r="O4" s="8">
        <v>79</v>
      </c>
      <c r="P4" s="9">
        <v>91</v>
      </c>
      <c r="Q4" s="2"/>
      <c r="R4" s="6" t="s">
        <v>66</v>
      </c>
      <c r="S4" s="25">
        <v>860</v>
      </c>
      <c r="T4" s="26">
        <v>873</v>
      </c>
      <c r="V4" s="103" t="s">
        <v>12</v>
      </c>
      <c r="W4" s="8" t="s">
        <v>51</v>
      </c>
      <c r="X4" s="96" t="s">
        <v>53</v>
      </c>
    </row>
    <row r="5" spans="1:24" x14ac:dyDescent="0.35">
      <c r="A5" s="6" t="s">
        <v>67</v>
      </c>
      <c r="B5" s="7">
        <v>90</v>
      </c>
      <c r="C5" s="7">
        <v>72</v>
      </c>
      <c r="D5" s="7">
        <v>63</v>
      </c>
      <c r="E5" s="7">
        <v>61</v>
      </c>
      <c r="F5" s="7">
        <v>94</v>
      </c>
      <c r="G5" s="7">
        <v>58</v>
      </c>
      <c r="H5" s="7">
        <v>89</v>
      </c>
      <c r="I5" s="7">
        <v>80</v>
      </c>
      <c r="J5" s="7">
        <v>55</v>
      </c>
      <c r="K5" s="8">
        <v>66</v>
      </c>
      <c r="L5" s="8">
        <v>74</v>
      </c>
      <c r="M5" s="8">
        <v>51</v>
      </c>
      <c r="N5" s="8">
        <v>51</v>
      </c>
      <c r="O5" s="8">
        <v>50</v>
      </c>
      <c r="P5" s="9">
        <v>100</v>
      </c>
      <c r="Q5" s="2"/>
      <c r="R5" s="24" t="s">
        <v>67</v>
      </c>
      <c r="S5" s="25">
        <v>830</v>
      </c>
      <c r="T5" s="26">
        <v>815</v>
      </c>
      <c r="V5" s="103" t="s">
        <v>11</v>
      </c>
      <c r="W5" s="8" t="s">
        <v>52</v>
      </c>
      <c r="X5" s="96" t="s">
        <v>53</v>
      </c>
    </row>
    <row r="6" spans="1:24" x14ac:dyDescent="0.35">
      <c r="A6" s="6" t="s">
        <v>68</v>
      </c>
      <c r="B6" s="7">
        <v>81</v>
      </c>
      <c r="C6" s="7">
        <v>82</v>
      </c>
      <c r="D6" s="7">
        <v>71</v>
      </c>
      <c r="E6" s="7">
        <v>98</v>
      </c>
      <c r="F6" s="7">
        <v>62</v>
      </c>
      <c r="G6" s="7">
        <v>71</v>
      </c>
      <c r="H6" s="7">
        <v>85</v>
      </c>
      <c r="I6" s="7">
        <v>75</v>
      </c>
      <c r="J6" s="7">
        <v>72</v>
      </c>
      <c r="K6" s="8">
        <v>62</v>
      </c>
      <c r="L6" s="8">
        <v>81</v>
      </c>
      <c r="M6" s="8">
        <v>68</v>
      </c>
      <c r="N6" s="8">
        <v>50</v>
      </c>
      <c r="O6" s="8">
        <v>82</v>
      </c>
      <c r="P6" s="9">
        <v>70</v>
      </c>
      <c r="Q6" s="2"/>
      <c r="R6" s="24" t="s">
        <v>68</v>
      </c>
      <c r="S6" s="25">
        <v>815</v>
      </c>
      <c r="T6" s="26">
        <v>790</v>
      </c>
      <c r="V6" s="103" t="s">
        <v>10</v>
      </c>
      <c r="W6" s="8" t="s">
        <v>50</v>
      </c>
      <c r="X6" s="96" t="s">
        <v>53</v>
      </c>
    </row>
    <row r="7" spans="1:24" x14ac:dyDescent="0.35">
      <c r="A7" s="6" t="s">
        <v>69</v>
      </c>
      <c r="B7" s="7">
        <v>73</v>
      </c>
      <c r="C7" s="7">
        <v>67</v>
      </c>
      <c r="D7" s="7">
        <v>55</v>
      </c>
      <c r="E7" s="7">
        <v>75</v>
      </c>
      <c r="F7" s="7">
        <v>86</v>
      </c>
      <c r="G7" s="7">
        <v>54</v>
      </c>
      <c r="H7" s="7">
        <v>62</v>
      </c>
      <c r="I7" s="7">
        <v>99</v>
      </c>
      <c r="J7" s="7">
        <v>59</v>
      </c>
      <c r="K7" s="8">
        <v>75</v>
      </c>
      <c r="L7" s="8">
        <v>53</v>
      </c>
      <c r="M7" s="8">
        <v>96</v>
      </c>
      <c r="N7" s="8">
        <v>68</v>
      </c>
      <c r="O7" s="8">
        <v>72</v>
      </c>
      <c r="P7" s="9">
        <v>85</v>
      </c>
      <c r="Q7" s="2"/>
      <c r="R7" s="12" t="s">
        <v>69</v>
      </c>
      <c r="S7" s="25">
        <v>820</v>
      </c>
      <c r="T7" s="26">
        <v>833</v>
      </c>
      <c r="V7" s="103" t="s">
        <v>17</v>
      </c>
      <c r="W7" s="8" t="s">
        <v>48</v>
      </c>
      <c r="X7" s="96" t="s">
        <v>53</v>
      </c>
    </row>
    <row r="8" spans="1:24" ht="18.600000000000001" thickBot="1" x14ac:dyDescent="0.4">
      <c r="A8" s="13" t="s">
        <v>70</v>
      </c>
      <c r="B8" s="14">
        <v>89</v>
      </c>
      <c r="C8" s="14">
        <v>74</v>
      </c>
      <c r="D8" s="14">
        <v>80</v>
      </c>
      <c r="E8" s="14">
        <v>97</v>
      </c>
      <c r="F8" s="14">
        <v>100</v>
      </c>
      <c r="G8" s="14">
        <v>101</v>
      </c>
      <c r="H8" s="14">
        <v>87</v>
      </c>
      <c r="I8" s="14">
        <v>74</v>
      </c>
      <c r="J8" s="14">
        <v>101</v>
      </c>
      <c r="K8" s="14">
        <v>97</v>
      </c>
      <c r="L8" s="14">
        <v>105</v>
      </c>
      <c r="M8" s="14">
        <v>78</v>
      </c>
      <c r="N8" s="14">
        <v>88</v>
      </c>
      <c r="O8" s="14">
        <v>80</v>
      </c>
      <c r="P8" s="15">
        <v>80</v>
      </c>
      <c r="Q8" s="2"/>
      <c r="R8" s="28" t="s">
        <v>70</v>
      </c>
      <c r="S8" s="22">
        <v>727</v>
      </c>
      <c r="T8" s="29">
        <v>744</v>
      </c>
      <c r="V8" s="104" t="s">
        <v>18</v>
      </c>
      <c r="W8" s="38" t="s">
        <v>49</v>
      </c>
      <c r="X8" s="97" t="s">
        <v>53</v>
      </c>
    </row>
    <row r="9" spans="1:24" ht="18.600000000000001" thickBot="1" x14ac:dyDescent="0.4">
      <c r="A9" s="18"/>
      <c r="B9" s="19"/>
      <c r="C9" s="19"/>
      <c r="D9" s="19"/>
      <c r="E9" s="19"/>
      <c r="F9" s="19"/>
      <c r="G9" s="19"/>
      <c r="H9" s="19"/>
      <c r="I9" s="19"/>
      <c r="J9" s="19"/>
      <c r="K9" s="2"/>
      <c r="L9" s="2"/>
      <c r="M9" s="2"/>
      <c r="N9" s="2"/>
      <c r="O9" s="2"/>
      <c r="P9" s="2"/>
      <c r="Q9" s="2"/>
      <c r="R9" s="2"/>
      <c r="S9" s="2"/>
      <c r="T9" s="20"/>
      <c r="V9" s="98"/>
      <c r="W9" s="149" t="s">
        <v>56</v>
      </c>
      <c r="X9" s="150"/>
    </row>
    <row r="10" spans="1:24" ht="21.6" thickBot="1" x14ac:dyDescent="0.45">
      <c r="A10" s="140" t="s">
        <v>99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2"/>
      <c r="Q10" s="2"/>
      <c r="R10" s="151" t="s">
        <v>101</v>
      </c>
      <c r="S10" s="152"/>
      <c r="T10" s="108">
        <v>0.06</v>
      </c>
      <c r="V10" s="99"/>
      <c r="W10" s="153" t="s">
        <v>58</v>
      </c>
      <c r="X10" s="154"/>
    </row>
    <row r="11" spans="1:24" ht="18.600000000000001" thickBot="1" x14ac:dyDescent="0.4">
      <c r="A11" s="3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  <c r="G11" s="4" t="s">
        <v>34</v>
      </c>
      <c r="H11" s="4" t="s">
        <v>35</v>
      </c>
      <c r="I11" s="4" t="s">
        <v>36</v>
      </c>
      <c r="J11" s="4" t="s">
        <v>37</v>
      </c>
      <c r="K11" s="4" t="s">
        <v>38</v>
      </c>
      <c r="L11" s="4" t="s">
        <v>39</v>
      </c>
      <c r="M11" s="4" t="s">
        <v>40</v>
      </c>
      <c r="N11" s="4" t="s">
        <v>41</v>
      </c>
      <c r="O11" s="4" t="s">
        <v>42</v>
      </c>
      <c r="P11" s="5" t="s">
        <v>43</v>
      </c>
      <c r="Q11" s="2"/>
      <c r="R11" s="2"/>
      <c r="S11" s="2"/>
      <c r="T11" s="20" t="s">
        <v>91</v>
      </c>
      <c r="V11" s="100"/>
      <c r="W11" s="155" t="s">
        <v>59</v>
      </c>
      <c r="X11" s="156"/>
    </row>
    <row r="12" spans="1:24" ht="21.6" thickBot="1" x14ac:dyDescent="0.45">
      <c r="A12" s="6" t="s">
        <v>66</v>
      </c>
      <c r="B12" s="130">
        <v>1.9</v>
      </c>
      <c r="C12" s="130">
        <v>1.9</v>
      </c>
      <c r="D12" s="130">
        <v>1</v>
      </c>
      <c r="E12" s="130">
        <v>1.2</v>
      </c>
      <c r="F12" s="130">
        <v>1.5</v>
      </c>
      <c r="G12" s="130">
        <v>1.2</v>
      </c>
      <c r="H12" s="130">
        <v>1.1000000000000001</v>
      </c>
      <c r="I12" s="130">
        <v>1.1000000000000001</v>
      </c>
      <c r="J12" s="130">
        <v>1.3</v>
      </c>
      <c r="K12" s="130">
        <v>1.8</v>
      </c>
      <c r="L12" s="130">
        <v>1.7</v>
      </c>
      <c r="M12" s="130">
        <v>1.6</v>
      </c>
      <c r="N12" s="130">
        <v>1.6</v>
      </c>
      <c r="O12" s="130">
        <v>1.2</v>
      </c>
      <c r="P12" s="133">
        <v>1.5</v>
      </c>
      <c r="Q12" s="2"/>
      <c r="R12" s="140" t="s">
        <v>25</v>
      </c>
      <c r="S12" s="141"/>
      <c r="T12" s="142"/>
      <c r="V12" s="101"/>
      <c r="W12" s="157" t="s">
        <v>57</v>
      </c>
      <c r="X12" s="158"/>
    </row>
    <row r="13" spans="1:24" x14ac:dyDescent="0.35">
      <c r="A13" s="6" t="s">
        <v>67</v>
      </c>
      <c r="B13" s="130">
        <v>1</v>
      </c>
      <c r="C13" s="130">
        <v>1.4</v>
      </c>
      <c r="D13" s="130">
        <v>1.2</v>
      </c>
      <c r="E13" s="130">
        <v>1.8</v>
      </c>
      <c r="F13" s="130">
        <v>1.9</v>
      </c>
      <c r="G13" s="130">
        <v>1</v>
      </c>
      <c r="H13" s="130">
        <v>1.6</v>
      </c>
      <c r="I13" s="130">
        <v>1.6</v>
      </c>
      <c r="J13" s="130">
        <v>1.3</v>
      </c>
      <c r="K13" s="130">
        <v>1.7</v>
      </c>
      <c r="L13" s="130">
        <v>1.5</v>
      </c>
      <c r="M13" s="130">
        <v>1.2</v>
      </c>
      <c r="N13" s="130">
        <v>1</v>
      </c>
      <c r="O13" s="130">
        <v>1.8</v>
      </c>
      <c r="P13" s="133">
        <v>1.2</v>
      </c>
      <c r="Q13" s="2"/>
      <c r="R13" s="3"/>
      <c r="S13" s="4" t="s">
        <v>8</v>
      </c>
      <c r="T13" s="5" t="s">
        <v>14</v>
      </c>
      <c r="V13" s="75" t="s">
        <v>54</v>
      </c>
      <c r="W13" s="149" t="s">
        <v>60</v>
      </c>
      <c r="X13" s="150"/>
    </row>
    <row r="14" spans="1:24" ht="18.600000000000001" thickBot="1" x14ac:dyDescent="0.4">
      <c r="A14" s="6" t="s">
        <v>68</v>
      </c>
      <c r="B14" s="130">
        <v>1.7</v>
      </c>
      <c r="C14" s="130">
        <v>1.4</v>
      </c>
      <c r="D14" s="130">
        <v>1.6</v>
      </c>
      <c r="E14" s="130">
        <v>1.5</v>
      </c>
      <c r="F14" s="130">
        <v>1.4</v>
      </c>
      <c r="G14" s="130">
        <v>1.8</v>
      </c>
      <c r="H14" s="130">
        <v>1.7</v>
      </c>
      <c r="I14" s="130">
        <v>1.9</v>
      </c>
      <c r="J14" s="130">
        <v>1</v>
      </c>
      <c r="K14" s="130">
        <v>1.9</v>
      </c>
      <c r="L14" s="130">
        <v>1.1000000000000001</v>
      </c>
      <c r="M14" s="130">
        <v>1.6</v>
      </c>
      <c r="N14" s="130">
        <v>1.8</v>
      </c>
      <c r="O14" s="130">
        <v>1.5</v>
      </c>
      <c r="P14" s="133">
        <v>1.9</v>
      </c>
      <c r="Q14" s="2"/>
      <c r="R14" s="6" t="s">
        <v>66</v>
      </c>
      <c r="S14" s="10">
        <v>8</v>
      </c>
      <c r="T14" s="11">
        <v>20000</v>
      </c>
      <c r="V14" s="44" t="s">
        <v>55</v>
      </c>
      <c r="W14" s="157" t="s">
        <v>61</v>
      </c>
      <c r="X14" s="158"/>
    </row>
    <row r="15" spans="1:24" x14ac:dyDescent="0.35">
      <c r="A15" s="6" t="s">
        <v>69</v>
      </c>
      <c r="B15" s="130">
        <v>1.8</v>
      </c>
      <c r="C15" s="130">
        <v>1.4</v>
      </c>
      <c r="D15" s="130">
        <v>1.4</v>
      </c>
      <c r="E15" s="130">
        <v>1.7</v>
      </c>
      <c r="F15" s="130">
        <v>1.8</v>
      </c>
      <c r="G15" s="130">
        <v>1.3</v>
      </c>
      <c r="H15" s="130">
        <v>1.2</v>
      </c>
      <c r="I15" s="130">
        <v>1.5</v>
      </c>
      <c r="J15" s="130">
        <v>1.2</v>
      </c>
      <c r="K15" s="130">
        <v>1.9</v>
      </c>
      <c r="L15" s="130">
        <v>1.1000000000000001</v>
      </c>
      <c r="M15" s="130">
        <v>1.2</v>
      </c>
      <c r="N15" s="130">
        <v>1.6</v>
      </c>
      <c r="O15" s="130">
        <v>1.6</v>
      </c>
      <c r="P15" s="133">
        <v>1.1000000000000001</v>
      </c>
      <c r="Q15" s="2"/>
      <c r="R15" s="6" t="s">
        <v>67</v>
      </c>
      <c r="S15" s="10">
        <v>10</v>
      </c>
      <c r="T15" s="11">
        <v>17000</v>
      </c>
    </row>
    <row r="16" spans="1:24" ht="18.600000000000001" thickBot="1" x14ac:dyDescent="0.4">
      <c r="A16" s="13" t="s">
        <v>70</v>
      </c>
      <c r="B16" s="131">
        <v>1.7</v>
      </c>
      <c r="C16" s="131">
        <v>1.5</v>
      </c>
      <c r="D16" s="131">
        <v>1.8</v>
      </c>
      <c r="E16" s="131">
        <v>1.7</v>
      </c>
      <c r="F16" s="131">
        <v>1.6</v>
      </c>
      <c r="G16" s="131">
        <v>1.3</v>
      </c>
      <c r="H16" s="131">
        <v>1.7</v>
      </c>
      <c r="I16" s="131">
        <v>1.5</v>
      </c>
      <c r="J16" s="131">
        <v>1.3</v>
      </c>
      <c r="K16" s="131">
        <v>1.4</v>
      </c>
      <c r="L16" s="131">
        <v>1.9</v>
      </c>
      <c r="M16" s="131">
        <v>1.3</v>
      </c>
      <c r="N16" s="131">
        <v>1.1000000000000001</v>
      </c>
      <c r="O16" s="131">
        <v>1.1000000000000001</v>
      </c>
      <c r="P16" s="132">
        <v>1.3</v>
      </c>
      <c r="Q16" s="2"/>
      <c r="R16" s="6" t="s">
        <v>68</v>
      </c>
      <c r="S16" s="10">
        <v>25</v>
      </c>
      <c r="T16" s="11">
        <v>16000</v>
      </c>
    </row>
    <row r="17" spans="1:26" ht="18.600000000000001" thickBot="1" x14ac:dyDescent="0.4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 t="s">
        <v>69</v>
      </c>
      <c r="S17" s="10">
        <v>30</v>
      </c>
      <c r="T17" s="11">
        <v>15000</v>
      </c>
    </row>
    <row r="18" spans="1:26" ht="21.6" thickBot="1" x14ac:dyDescent="0.45">
      <c r="A18" s="140" t="s">
        <v>71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  <c r="R18" s="13" t="s">
        <v>70</v>
      </c>
      <c r="S18" s="16">
        <v>50</v>
      </c>
      <c r="T18" s="17">
        <v>11000</v>
      </c>
    </row>
    <row r="19" spans="1:26" ht="18.600000000000001" thickBot="1" x14ac:dyDescent="0.4">
      <c r="A19" s="3"/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4" t="s">
        <v>35</v>
      </c>
      <c r="I19" s="4" t="s">
        <v>36</v>
      </c>
      <c r="J19" s="4" t="s">
        <v>37</v>
      </c>
      <c r="K19" s="4" t="s">
        <v>38</v>
      </c>
      <c r="L19" s="4" t="s">
        <v>39</v>
      </c>
      <c r="M19" s="4" t="s">
        <v>40</v>
      </c>
      <c r="N19" s="4" t="s">
        <v>41</v>
      </c>
      <c r="O19" s="4" t="s">
        <v>42</v>
      </c>
      <c r="P19" s="5" t="s">
        <v>43</v>
      </c>
      <c r="Q19" s="2"/>
      <c r="R19" s="2"/>
      <c r="S19" s="2"/>
      <c r="T19" s="20"/>
    </row>
    <row r="20" spans="1:26" ht="21" x14ac:dyDescent="0.4">
      <c r="A20" s="6" t="s">
        <v>66</v>
      </c>
      <c r="B20" s="7">
        <f>IF(B4&lt;=75,1,0)</f>
        <v>0</v>
      </c>
      <c r="C20" s="7">
        <f t="shared" ref="C20:P20" si="0">IF(C4&lt;=75,1,0)</f>
        <v>0</v>
      </c>
      <c r="D20" s="7">
        <f t="shared" si="0"/>
        <v>1</v>
      </c>
      <c r="E20" s="7">
        <f t="shared" si="0"/>
        <v>0</v>
      </c>
      <c r="F20" s="7">
        <f t="shared" si="0"/>
        <v>0</v>
      </c>
      <c r="G20" s="7">
        <f t="shared" si="0"/>
        <v>1</v>
      </c>
      <c r="H20" s="7">
        <f t="shared" si="0"/>
        <v>0</v>
      </c>
      <c r="I20" s="7">
        <f t="shared" si="0"/>
        <v>1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1</v>
      </c>
      <c r="O20" s="7">
        <f t="shared" si="0"/>
        <v>0</v>
      </c>
      <c r="P20" s="30">
        <f t="shared" si="0"/>
        <v>0</v>
      </c>
      <c r="Q20" s="2"/>
      <c r="R20" s="140" t="s">
        <v>26</v>
      </c>
      <c r="S20" s="141"/>
      <c r="T20" s="142"/>
    </row>
    <row r="21" spans="1:26" x14ac:dyDescent="0.35">
      <c r="A21" s="6" t="s">
        <v>67</v>
      </c>
      <c r="B21" s="7">
        <f t="shared" ref="B21:P24" si="1">IF(B5&lt;=75,1,0)</f>
        <v>0</v>
      </c>
      <c r="C21" s="7">
        <f t="shared" si="1"/>
        <v>1</v>
      </c>
      <c r="D21" s="7">
        <f t="shared" si="1"/>
        <v>1</v>
      </c>
      <c r="E21" s="7">
        <f t="shared" si="1"/>
        <v>1</v>
      </c>
      <c r="F21" s="7">
        <f t="shared" si="1"/>
        <v>0</v>
      </c>
      <c r="G21" s="7">
        <f t="shared" si="1"/>
        <v>1</v>
      </c>
      <c r="H21" s="7">
        <f t="shared" si="1"/>
        <v>0</v>
      </c>
      <c r="I21" s="7">
        <f t="shared" si="1"/>
        <v>0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30">
        <f t="shared" si="1"/>
        <v>0</v>
      </c>
      <c r="Q21" s="2"/>
      <c r="R21" s="3"/>
      <c r="S21" s="4" t="s">
        <v>8</v>
      </c>
      <c r="T21" s="5" t="s">
        <v>6</v>
      </c>
    </row>
    <row r="22" spans="1:26" x14ac:dyDescent="0.35">
      <c r="A22" s="6" t="s">
        <v>68</v>
      </c>
      <c r="B22" s="7">
        <f t="shared" si="1"/>
        <v>0</v>
      </c>
      <c r="C22" s="7">
        <f t="shared" si="1"/>
        <v>0</v>
      </c>
      <c r="D22" s="7">
        <f t="shared" si="1"/>
        <v>1</v>
      </c>
      <c r="E22" s="7">
        <f t="shared" si="1"/>
        <v>0</v>
      </c>
      <c r="F22" s="7">
        <f t="shared" si="1"/>
        <v>1</v>
      </c>
      <c r="G22" s="7">
        <f t="shared" si="1"/>
        <v>1</v>
      </c>
      <c r="H22" s="7">
        <f t="shared" si="1"/>
        <v>0</v>
      </c>
      <c r="I22" s="7">
        <f t="shared" si="1"/>
        <v>1</v>
      </c>
      <c r="J22" s="7">
        <f t="shared" si="1"/>
        <v>1</v>
      </c>
      <c r="K22" s="7">
        <f t="shared" si="1"/>
        <v>1</v>
      </c>
      <c r="L22" s="7">
        <f t="shared" si="1"/>
        <v>0</v>
      </c>
      <c r="M22" s="7">
        <f t="shared" si="1"/>
        <v>1</v>
      </c>
      <c r="N22" s="7">
        <f t="shared" si="1"/>
        <v>1</v>
      </c>
      <c r="O22" s="7">
        <f t="shared" si="1"/>
        <v>0</v>
      </c>
      <c r="P22" s="30">
        <f t="shared" si="1"/>
        <v>1</v>
      </c>
      <c r="Q22" s="2"/>
      <c r="R22" s="24" t="s">
        <v>64</v>
      </c>
      <c r="S22" s="25">
        <v>8</v>
      </c>
      <c r="T22" s="26">
        <v>3000</v>
      </c>
    </row>
    <row r="23" spans="1:26" ht="18.600000000000001" thickBot="1" x14ac:dyDescent="0.4">
      <c r="A23" s="6" t="s">
        <v>69</v>
      </c>
      <c r="B23" s="7">
        <f t="shared" si="1"/>
        <v>1</v>
      </c>
      <c r="C23" s="7">
        <f t="shared" si="1"/>
        <v>1</v>
      </c>
      <c r="D23" s="7">
        <f t="shared" si="1"/>
        <v>1</v>
      </c>
      <c r="E23" s="7">
        <f t="shared" si="1"/>
        <v>1</v>
      </c>
      <c r="F23" s="7">
        <f t="shared" si="1"/>
        <v>0</v>
      </c>
      <c r="G23" s="7">
        <f t="shared" si="1"/>
        <v>1</v>
      </c>
      <c r="H23" s="7">
        <f t="shared" si="1"/>
        <v>1</v>
      </c>
      <c r="I23" s="7">
        <f t="shared" si="1"/>
        <v>0</v>
      </c>
      <c r="J23" s="7">
        <f t="shared" si="1"/>
        <v>1</v>
      </c>
      <c r="K23" s="7">
        <f t="shared" si="1"/>
        <v>1</v>
      </c>
      <c r="L23" s="7">
        <f t="shared" si="1"/>
        <v>1</v>
      </c>
      <c r="M23" s="7">
        <f t="shared" si="1"/>
        <v>0</v>
      </c>
      <c r="N23" s="7">
        <f t="shared" si="1"/>
        <v>1</v>
      </c>
      <c r="O23" s="7">
        <f t="shared" si="1"/>
        <v>1</v>
      </c>
      <c r="P23" s="30">
        <f t="shared" si="1"/>
        <v>0</v>
      </c>
      <c r="Q23" s="2"/>
      <c r="R23" s="28" t="s">
        <v>65</v>
      </c>
      <c r="S23" s="22">
        <v>13</v>
      </c>
      <c r="T23" s="29">
        <v>6000</v>
      </c>
    </row>
    <row r="24" spans="1:26" ht="18.600000000000001" thickBot="1" x14ac:dyDescent="0.4">
      <c r="A24" s="13" t="s">
        <v>70</v>
      </c>
      <c r="B24" s="14">
        <f t="shared" si="1"/>
        <v>0</v>
      </c>
      <c r="C24" s="14">
        <f t="shared" si="1"/>
        <v>1</v>
      </c>
      <c r="D24" s="14">
        <f t="shared" si="1"/>
        <v>0</v>
      </c>
      <c r="E24" s="14">
        <f t="shared" si="1"/>
        <v>0</v>
      </c>
      <c r="F24" s="14">
        <f t="shared" si="1"/>
        <v>0</v>
      </c>
      <c r="G24" s="14">
        <f t="shared" si="1"/>
        <v>0</v>
      </c>
      <c r="H24" s="14">
        <f t="shared" si="1"/>
        <v>0</v>
      </c>
      <c r="I24" s="14">
        <f t="shared" si="1"/>
        <v>1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1"/>
        <v>0</v>
      </c>
      <c r="Q24" s="2"/>
      <c r="R24" s="2"/>
      <c r="S24" s="2"/>
      <c r="T24" s="20"/>
    </row>
    <row r="25" spans="1:26" ht="18.600000000000001" thickBot="1" x14ac:dyDescent="0.4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0"/>
    </row>
    <row r="26" spans="1:26" ht="21" x14ac:dyDescent="0.4">
      <c r="A26" s="27"/>
      <c r="B26" s="140" t="s">
        <v>63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2"/>
      <c r="Q26" s="2"/>
      <c r="R26" s="2"/>
      <c r="S26" s="2"/>
      <c r="T26" s="20"/>
    </row>
    <row r="27" spans="1:26" x14ac:dyDescent="0.35">
      <c r="A27" s="27"/>
      <c r="B27" s="3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5" t="s">
        <v>43</v>
      </c>
      <c r="Q27" s="2"/>
      <c r="R27" s="2"/>
      <c r="S27" s="2"/>
      <c r="T27" s="20"/>
    </row>
    <row r="28" spans="1:26" ht="18.600000000000001" thickBot="1" x14ac:dyDescent="0.4">
      <c r="A28" s="27"/>
      <c r="B28" s="106">
        <v>620</v>
      </c>
      <c r="C28" s="21">
        <v>457</v>
      </c>
      <c r="D28" s="21">
        <v>397</v>
      </c>
      <c r="E28" s="21">
        <v>600</v>
      </c>
      <c r="F28" s="21">
        <v>340</v>
      </c>
      <c r="G28" s="21">
        <v>535</v>
      </c>
      <c r="H28" s="21">
        <v>750</v>
      </c>
      <c r="I28" s="21">
        <v>352</v>
      </c>
      <c r="J28" s="22">
        <v>520</v>
      </c>
      <c r="K28" s="22">
        <v>407</v>
      </c>
      <c r="L28" s="22">
        <v>520</v>
      </c>
      <c r="M28" s="22">
        <v>690</v>
      </c>
      <c r="N28" s="22">
        <v>313</v>
      </c>
      <c r="O28" s="22">
        <v>503</v>
      </c>
      <c r="P28" s="23">
        <v>496</v>
      </c>
      <c r="Q28" s="2"/>
      <c r="R28" s="2"/>
      <c r="S28" s="2"/>
      <c r="T28" s="20"/>
    </row>
    <row r="29" spans="1:26" ht="18.600000000000001" thickBot="1" x14ac:dyDescent="0.4">
      <c r="A29" s="105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/>
    </row>
    <row r="31" spans="1:26" ht="18.600000000000001" thickBot="1" x14ac:dyDescent="0.4"/>
    <row r="32" spans="1:26" ht="26.4" thickBot="1" x14ac:dyDescent="0.55000000000000004">
      <c r="A32" s="159" t="s">
        <v>78</v>
      </c>
      <c r="B32" s="160"/>
      <c r="E32" s="165" t="s">
        <v>21</v>
      </c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7"/>
    </row>
    <row r="33" spans="1:26" ht="41.4" customHeight="1" x14ac:dyDescent="0.4">
      <c r="A33" s="45" t="s">
        <v>20</v>
      </c>
      <c r="B33" s="110">
        <f>SUM(B34:B38)</f>
        <v>1388444.78</v>
      </c>
      <c r="E33" s="86" t="s">
        <v>22</v>
      </c>
      <c r="F33" s="87" t="s">
        <v>64</v>
      </c>
      <c r="G33" s="87" t="s">
        <v>65</v>
      </c>
      <c r="H33" s="88" t="s">
        <v>9</v>
      </c>
      <c r="I33" s="89" t="s">
        <v>13</v>
      </c>
      <c r="J33" s="86" t="s">
        <v>23</v>
      </c>
      <c r="K33" s="87" t="s">
        <v>29</v>
      </c>
      <c r="L33" s="87" t="s">
        <v>30</v>
      </c>
      <c r="M33" s="87" t="s">
        <v>31</v>
      </c>
      <c r="N33" s="87" t="s">
        <v>32</v>
      </c>
      <c r="O33" s="87" t="s">
        <v>33</v>
      </c>
      <c r="P33" s="87" t="s">
        <v>34</v>
      </c>
      <c r="Q33" s="87" t="s">
        <v>35</v>
      </c>
      <c r="R33" s="87" t="s">
        <v>36</v>
      </c>
      <c r="S33" s="87" t="s">
        <v>37</v>
      </c>
      <c r="T33" s="87" t="s">
        <v>38</v>
      </c>
      <c r="U33" s="87" t="s">
        <v>39</v>
      </c>
      <c r="V33" s="87" t="s">
        <v>40</v>
      </c>
      <c r="W33" s="87" t="s">
        <v>41</v>
      </c>
      <c r="X33" s="87" t="s">
        <v>42</v>
      </c>
      <c r="Y33" s="90" t="s">
        <v>43</v>
      </c>
      <c r="Z33" s="91" t="s">
        <v>9</v>
      </c>
    </row>
    <row r="34" spans="1:26" ht="18" customHeight="1" x14ac:dyDescent="0.35">
      <c r="A34" s="33" t="s">
        <v>12</v>
      </c>
      <c r="B34" s="111">
        <f>SUMPRODUCT(F39:G39,F40:G40)</f>
        <v>82855</v>
      </c>
      <c r="E34" s="46" t="s">
        <v>66</v>
      </c>
      <c r="F34" s="68">
        <v>0</v>
      </c>
      <c r="G34" s="68">
        <v>0</v>
      </c>
      <c r="H34" s="58">
        <f>SUM(F34:G34)</f>
        <v>0</v>
      </c>
      <c r="I34" s="69">
        <v>0</v>
      </c>
      <c r="J34" s="46" t="s">
        <v>66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  <c r="X34" s="71">
        <v>0</v>
      </c>
      <c r="Y34" s="71">
        <v>0</v>
      </c>
      <c r="Z34" s="56">
        <f>SUM(K34:Y34)</f>
        <v>0</v>
      </c>
    </row>
    <row r="35" spans="1:26" x14ac:dyDescent="0.35">
      <c r="A35" s="33" t="s">
        <v>11</v>
      </c>
      <c r="B35" s="111">
        <f>SUMPRODUCT(S4:T8,F34:G38)*T10</f>
        <v>374322.77999999997</v>
      </c>
      <c r="E35" s="46" t="s">
        <v>67</v>
      </c>
      <c r="F35" s="68">
        <v>2929</v>
      </c>
      <c r="G35" s="68">
        <v>0</v>
      </c>
      <c r="H35" s="58">
        <f>SUM(F35:F35)</f>
        <v>2929</v>
      </c>
      <c r="I35" s="69">
        <v>1</v>
      </c>
      <c r="J35" s="46" t="s">
        <v>67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  <c r="T35" s="71">
        <v>407</v>
      </c>
      <c r="U35" s="71">
        <v>520</v>
      </c>
      <c r="V35" s="71">
        <v>690</v>
      </c>
      <c r="W35" s="71">
        <v>313</v>
      </c>
      <c r="X35" s="71">
        <v>503</v>
      </c>
      <c r="Y35" s="71">
        <v>496</v>
      </c>
      <c r="Z35" s="56">
        <f>SUM(K35:Y35)</f>
        <v>2929</v>
      </c>
    </row>
    <row r="36" spans="1:26" x14ac:dyDescent="0.35">
      <c r="A36" s="33" t="s">
        <v>17</v>
      </c>
      <c r="B36" s="111">
        <f>SUMPRODUCT(T14:T18,I34:I38)</f>
        <v>32000</v>
      </c>
      <c r="E36" s="46" t="s">
        <v>68</v>
      </c>
      <c r="F36" s="68">
        <v>0</v>
      </c>
      <c r="G36" s="68">
        <v>0</v>
      </c>
      <c r="H36" s="58">
        <f>SUM(F36:G36)</f>
        <v>0</v>
      </c>
      <c r="I36" s="69">
        <v>0</v>
      </c>
      <c r="J36" s="46" t="s">
        <v>68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56">
        <f>SUM(K36:Y36)</f>
        <v>0</v>
      </c>
    </row>
    <row r="37" spans="1:26" x14ac:dyDescent="0.35">
      <c r="A37" s="33" t="s">
        <v>18</v>
      </c>
      <c r="B37" s="111">
        <f>SUMPRODUCT(S14:S18,H34:H38)</f>
        <v>166420</v>
      </c>
      <c r="E37" s="6" t="s">
        <v>69</v>
      </c>
      <c r="F37" s="68">
        <v>0</v>
      </c>
      <c r="G37" s="68">
        <v>4571</v>
      </c>
      <c r="H37" s="58">
        <f>SUM(G37:G37)</f>
        <v>4571</v>
      </c>
      <c r="I37" s="69">
        <v>1</v>
      </c>
      <c r="J37" s="6" t="s">
        <v>69</v>
      </c>
      <c r="K37" s="71">
        <v>620</v>
      </c>
      <c r="L37" s="71">
        <v>457</v>
      </c>
      <c r="M37" s="71">
        <v>397</v>
      </c>
      <c r="N37" s="71">
        <v>600</v>
      </c>
      <c r="O37" s="71">
        <v>340</v>
      </c>
      <c r="P37" s="71">
        <v>535</v>
      </c>
      <c r="Q37" s="71">
        <v>750</v>
      </c>
      <c r="R37" s="71">
        <v>352</v>
      </c>
      <c r="S37" s="71">
        <v>520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56">
        <f>SUM(K37:Y37)</f>
        <v>4571</v>
      </c>
    </row>
    <row r="38" spans="1:26" ht="18.600000000000001" thickBot="1" x14ac:dyDescent="0.4">
      <c r="A38" s="34" t="s">
        <v>10</v>
      </c>
      <c r="B38" s="112">
        <f>SUMPRODUCT(K34:Y38,B4:P8,B12:P16)</f>
        <v>732847</v>
      </c>
      <c r="E38" s="46" t="s">
        <v>70</v>
      </c>
      <c r="F38" s="68">
        <v>0</v>
      </c>
      <c r="G38" s="68">
        <v>0</v>
      </c>
      <c r="H38" s="59">
        <f>SUM(F38:G38)</f>
        <v>0</v>
      </c>
      <c r="I38" s="70">
        <v>0</v>
      </c>
      <c r="J38" s="52" t="s">
        <v>70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57">
        <f>SUM(K38:Y38)</f>
        <v>0</v>
      </c>
    </row>
    <row r="39" spans="1:26" ht="18" customHeight="1" thickBot="1" x14ac:dyDescent="0.4">
      <c r="E39" s="60" t="s">
        <v>9</v>
      </c>
      <c r="F39" s="61">
        <f>SUM(F34:F38)</f>
        <v>2929</v>
      </c>
      <c r="G39" s="62">
        <f>SUM(G34:G38)</f>
        <v>4571</v>
      </c>
      <c r="H39" s="2"/>
      <c r="I39" s="2"/>
      <c r="J39" s="53" t="s">
        <v>9</v>
      </c>
      <c r="K39" s="54">
        <f t="shared" ref="K39:R39" si="2">SUM(K34:K38)</f>
        <v>620</v>
      </c>
      <c r="L39" s="54">
        <f t="shared" si="2"/>
        <v>457</v>
      </c>
      <c r="M39" s="54">
        <f t="shared" si="2"/>
        <v>397</v>
      </c>
      <c r="N39" s="54">
        <f t="shared" si="2"/>
        <v>600</v>
      </c>
      <c r="O39" s="54">
        <f t="shared" si="2"/>
        <v>340</v>
      </c>
      <c r="P39" s="54">
        <f t="shared" si="2"/>
        <v>535</v>
      </c>
      <c r="Q39" s="54">
        <f t="shared" si="2"/>
        <v>750</v>
      </c>
      <c r="R39" s="54">
        <f t="shared" si="2"/>
        <v>352</v>
      </c>
      <c r="S39" s="54">
        <f>SUM(S34:S38)</f>
        <v>520</v>
      </c>
      <c r="T39" s="54">
        <f t="shared" ref="T39:Y39" si="3">SUM(T34:T38)</f>
        <v>407</v>
      </c>
      <c r="U39" s="54">
        <f t="shared" si="3"/>
        <v>520</v>
      </c>
      <c r="V39" s="54">
        <f t="shared" si="3"/>
        <v>690</v>
      </c>
      <c r="W39" s="54">
        <f t="shared" si="3"/>
        <v>313</v>
      </c>
      <c r="X39" s="54">
        <f t="shared" si="3"/>
        <v>503</v>
      </c>
      <c r="Y39" s="55">
        <f t="shared" si="3"/>
        <v>496</v>
      </c>
      <c r="Z39" s="20"/>
    </row>
    <row r="40" spans="1:26" ht="39" customHeight="1" thickBot="1" x14ac:dyDescent="0.4">
      <c r="A40" s="161" t="s">
        <v>74</v>
      </c>
      <c r="B40" s="162"/>
      <c r="C40" s="115">
        <f>SUMPRODUCT(B20:P24,K34:Y38)/K41</f>
        <v>0.84160000000000001</v>
      </c>
      <c r="E40" s="47" t="s">
        <v>8</v>
      </c>
      <c r="F40" s="48">
        <v>8</v>
      </c>
      <c r="G40" s="49">
        <v>13</v>
      </c>
      <c r="H40" s="2"/>
      <c r="I40" s="2"/>
      <c r="J40" s="47" t="s">
        <v>7</v>
      </c>
      <c r="K40" s="82">
        <v>620</v>
      </c>
      <c r="L40" s="82">
        <v>457</v>
      </c>
      <c r="M40" s="82">
        <v>397</v>
      </c>
      <c r="N40" s="82">
        <v>600</v>
      </c>
      <c r="O40" s="82">
        <v>340</v>
      </c>
      <c r="P40" s="82">
        <v>535</v>
      </c>
      <c r="Q40" s="82">
        <v>750</v>
      </c>
      <c r="R40" s="82">
        <v>352</v>
      </c>
      <c r="S40" s="82">
        <v>520</v>
      </c>
      <c r="T40" s="84">
        <v>407</v>
      </c>
      <c r="U40" s="84">
        <v>520</v>
      </c>
      <c r="V40" s="84">
        <v>690</v>
      </c>
      <c r="W40" s="84">
        <v>313</v>
      </c>
      <c r="X40" s="84">
        <v>503</v>
      </c>
      <c r="Y40" s="85">
        <v>496</v>
      </c>
      <c r="Z40" s="20"/>
    </row>
    <row r="41" spans="1:26" ht="18" customHeight="1" thickBot="1" x14ac:dyDescent="0.4">
      <c r="A41" s="163" t="s">
        <v>75</v>
      </c>
      <c r="B41" s="164"/>
      <c r="C41" s="114">
        <f>SUMPRODUCT(K34:Y38,B4:P8)/K41</f>
        <v>67.215599999999995</v>
      </c>
      <c r="E41" s="47" t="s">
        <v>6</v>
      </c>
      <c r="F41" s="82">
        <v>3000</v>
      </c>
      <c r="G41" s="83">
        <v>6000</v>
      </c>
      <c r="H41" s="31"/>
      <c r="I41" s="31"/>
      <c r="J41" s="50" t="s">
        <v>62</v>
      </c>
      <c r="K41" s="51">
        <f>SUM(K40:Y40)</f>
        <v>7500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</row>
    <row r="43" spans="1:26" x14ac:dyDescent="0.35">
      <c r="C43" s="116"/>
    </row>
    <row r="54" spans="5:11" x14ac:dyDescent="0.35">
      <c r="E54" s="117">
        <f>B33/'Baseline 1 '!B33</f>
        <v>0.94882346336592804</v>
      </c>
    </row>
    <row r="60" spans="5:11" x14ac:dyDescent="0.35">
      <c r="F60" s="35"/>
      <c r="G60" s="35"/>
      <c r="H60" s="35"/>
      <c r="I60" s="35"/>
      <c r="J60" s="35"/>
      <c r="K60" s="35"/>
    </row>
    <row r="63" spans="5:11" ht="43.8" customHeight="1" x14ac:dyDescent="0.35"/>
  </sheetData>
  <mergeCells count="20">
    <mergeCell ref="A18:P18"/>
    <mergeCell ref="A1:T1"/>
    <mergeCell ref="V1:X1"/>
    <mergeCell ref="A2:P2"/>
    <mergeCell ref="R2:T2"/>
    <mergeCell ref="W9:X9"/>
    <mergeCell ref="A10:P10"/>
    <mergeCell ref="R10:S10"/>
    <mergeCell ref="W10:X10"/>
    <mergeCell ref="W11:X11"/>
    <mergeCell ref="R12:T12"/>
    <mergeCell ref="W12:X12"/>
    <mergeCell ref="W13:X13"/>
    <mergeCell ref="W14:X14"/>
    <mergeCell ref="R20:T20"/>
    <mergeCell ref="B26:P26"/>
    <mergeCell ref="A32:B32"/>
    <mergeCell ref="A40:B40"/>
    <mergeCell ref="A41:B41"/>
    <mergeCell ref="E32:Z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opLeftCell="A16" zoomScale="55" zoomScaleNormal="55" workbookViewId="0">
      <selection activeCell="R10" sqref="R10:S10"/>
    </sheetView>
  </sheetViews>
  <sheetFormatPr defaultRowHeight="18" x14ac:dyDescent="0.35"/>
  <cols>
    <col min="1" max="1" width="25.77734375" style="1" customWidth="1"/>
    <col min="2" max="2" width="19.33203125" style="1" customWidth="1"/>
    <col min="3" max="3" width="9" style="1" bestFit="1" customWidth="1"/>
    <col min="4" max="4" width="7" style="1" bestFit="1" customWidth="1"/>
    <col min="5" max="5" width="17.6640625" style="1" customWidth="1"/>
    <col min="6" max="6" width="21.109375" style="1" customWidth="1"/>
    <col min="7" max="7" width="8.44140625" style="1" bestFit="1" customWidth="1"/>
    <col min="8" max="10" width="7.21875" style="1" bestFit="1" customWidth="1"/>
    <col min="11" max="11" width="10.44140625" style="1" customWidth="1"/>
    <col min="12" max="12" width="10.6640625" style="1" customWidth="1"/>
    <col min="13" max="13" width="8.5546875" style="1" bestFit="1" customWidth="1"/>
    <col min="14" max="14" width="22.6640625" style="1" customWidth="1"/>
    <col min="15" max="16" width="8.5546875" style="1" bestFit="1" customWidth="1"/>
    <col min="17" max="17" width="13.109375" style="1" customWidth="1"/>
    <col min="18" max="18" width="17.6640625" style="1" bestFit="1" customWidth="1"/>
    <col min="19" max="19" width="35.88671875" style="1" customWidth="1"/>
    <col min="20" max="20" width="17.44140625" style="1" customWidth="1"/>
    <col min="21" max="21" width="8.5546875" style="1" bestFit="1" customWidth="1"/>
    <col min="22" max="22" width="27.44140625" style="1" customWidth="1"/>
    <col min="23" max="23" width="39.109375" style="1" bestFit="1" customWidth="1"/>
    <col min="24" max="25" width="8.88671875" style="1"/>
    <col min="26" max="26" width="14.44140625" style="1" bestFit="1" customWidth="1"/>
    <col min="27" max="16384" width="8.88671875" style="1"/>
  </cols>
  <sheetData>
    <row r="1" spans="1:24" ht="26.4" thickBot="1" x14ac:dyDescent="0.55000000000000004">
      <c r="A1" s="143" t="s">
        <v>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  <c r="U1" s="67"/>
      <c r="V1" s="146" t="s">
        <v>24</v>
      </c>
      <c r="W1" s="147"/>
      <c r="X1" s="148"/>
    </row>
    <row r="2" spans="1:24" ht="21" x14ac:dyDescent="0.4">
      <c r="A2" s="140" t="s">
        <v>27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07"/>
      <c r="R2" s="140" t="s">
        <v>28</v>
      </c>
      <c r="S2" s="141"/>
      <c r="T2" s="142"/>
      <c r="V2" s="102" t="s">
        <v>44</v>
      </c>
      <c r="W2" s="168" t="s">
        <v>46</v>
      </c>
      <c r="X2" s="169"/>
    </row>
    <row r="3" spans="1:24" x14ac:dyDescent="0.35">
      <c r="A3" s="3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5" t="s">
        <v>43</v>
      </c>
      <c r="Q3" s="2"/>
      <c r="R3" s="3"/>
      <c r="S3" s="4" t="s">
        <v>64</v>
      </c>
      <c r="T3" s="5" t="s">
        <v>65</v>
      </c>
      <c r="V3" s="103" t="s">
        <v>45</v>
      </c>
      <c r="W3" s="170" t="s">
        <v>47</v>
      </c>
      <c r="X3" s="171"/>
    </row>
    <row r="4" spans="1:24" x14ac:dyDescent="0.35">
      <c r="A4" s="6" t="s">
        <v>66</v>
      </c>
      <c r="B4" s="7">
        <v>89</v>
      </c>
      <c r="C4" s="7">
        <v>78</v>
      </c>
      <c r="D4" s="7">
        <v>69</v>
      </c>
      <c r="E4" s="7">
        <v>95</v>
      </c>
      <c r="F4" s="7">
        <v>85</v>
      </c>
      <c r="G4" s="7">
        <v>73</v>
      </c>
      <c r="H4" s="7">
        <v>88</v>
      </c>
      <c r="I4" s="7">
        <v>73</v>
      </c>
      <c r="J4" s="7">
        <v>86</v>
      </c>
      <c r="K4" s="8">
        <v>90</v>
      </c>
      <c r="L4" s="8">
        <v>93</v>
      </c>
      <c r="M4" s="8">
        <v>77</v>
      </c>
      <c r="N4" s="8">
        <v>55</v>
      </c>
      <c r="O4" s="8">
        <v>79</v>
      </c>
      <c r="P4" s="9">
        <v>91</v>
      </c>
      <c r="Q4" s="2"/>
      <c r="R4" s="6" t="s">
        <v>66</v>
      </c>
      <c r="S4" s="25">
        <v>860</v>
      </c>
      <c r="T4" s="26">
        <v>873</v>
      </c>
      <c r="V4" s="103" t="s">
        <v>12</v>
      </c>
      <c r="W4" s="8" t="s">
        <v>51</v>
      </c>
      <c r="X4" s="96" t="s">
        <v>53</v>
      </c>
    </row>
    <row r="5" spans="1:24" x14ac:dyDescent="0.35">
      <c r="A5" s="6" t="s">
        <v>67</v>
      </c>
      <c r="B5" s="7">
        <v>90</v>
      </c>
      <c r="C5" s="7">
        <v>72</v>
      </c>
      <c r="D5" s="7">
        <v>63</v>
      </c>
      <c r="E5" s="7">
        <v>61</v>
      </c>
      <c r="F5" s="7">
        <v>94</v>
      </c>
      <c r="G5" s="7">
        <v>58</v>
      </c>
      <c r="H5" s="7">
        <v>89</v>
      </c>
      <c r="I5" s="7">
        <v>80</v>
      </c>
      <c r="J5" s="7">
        <v>55</v>
      </c>
      <c r="K5" s="8">
        <v>66</v>
      </c>
      <c r="L5" s="8">
        <v>74</v>
      </c>
      <c r="M5" s="8">
        <v>51</v>
      </c>
      <c r="N5" s="8">
        <v>51</v>
      </c>
      <c r="O5" s="8">
        <v>50</v>
      </c>
      <c r="P5" s="9">
        <v>100</v>
      </c>
      <c r="Q5" s="2"/>
      <c r="R5" s="24" t="s">
        <v>67</v>
      </c>
      <c r="S5" s="25">
        <v>830</v>
      </c>
      <c r="T5" s="26">
        <v>815</v>
      </c>
      <c r="V5" s="103" t="s">
        <v>11</v>
      </c>
      <c r="W5" s="8" t="s">
        <v>52</v>
      </c>
      <c r="X5" s="96" t="s">
        <v>53</v>
      </c>
    </row>
    <row r="6" spans="1:24" x14ac:dyDescent="0.35">
      <c r="A6" s="6" t="s">
        <v>68</v>
      </c>
      <c r="B6" s="7">
        <v>81</v>
      </c>
      <c r="C6" s="7">
        <v>82</v>
      </c>
      <c r="D6" s="7">
        <v>71</v>
      </c>
      <c r="E6" s="7">
        <v>98</v>
      </c>
      <c r="F6" s="7">
        <v>62</v>
      </c>
      <c r="G6" s="7">
        <v>71</v>
      </c>
      <c r="H6" s="7">
        <v>85</v>
      </c>
      <c r="I6" s="7">
        <v>75</v>
      </c>
      <c r="J6" s="7">
        <v>72</v>
      </c>
      <c r="K6" s="8">
        <v>62</v>
      </c>
      <c r="L6" s="8">
        <v>81</v>
      </c>
      <c r="M6" s="8">
        <v>68</v>
      </c>
      <c r="N6" s="8">
        <v>50</v>
      </c>
      <c r="O6" s="8">
        <v>82</v>
      </c>
      <c r="P6" s="9">
        <v>70</v>
      </c>
      <c r="Q6" s="2"/>
      <c r="R6" s="24" t="s">
        <v>68</v>
      </c>
      <c r="S6" s="25">
        <v>815</v>
      </c>
      <c r="T6" s="26">
        <v>790</v>
      </c>
      <c r="V6" s="103" t="s">
        <v>10</v>
      </c>
      <c r="W6" s="8" t="s">
        <v>50</v>
      </c>
      <c r="X6" s="96" t="s">
        <v>53</v>
      </c>
    </row>
    <row r="7" spans="1:24" x14ac:dyDescent="0.35">
      <c r="A7" s="6" t="s">
        <v>69</v>
      </c>
      <c r="B7" s="7">
        <v>73</v>
      </c>
      <c r="C7" s="7">
        <v>67</v>
      </c>
      <c r="D7" s="7">
        <v>55</v>
      </c>
      <c r="E7" s="7">
        <v>75</v>
      </c>
      <c r="F7" s="7">
        <v>86</v>
      </c>
      <c r="G7" s="7">
        <v>54</v>
      </c>
      <c r="H7" s="7">
        <v>62</v>
      </c>
      <c r="I7" s="7">
        <v>99</v>
      </c>
      <c r="J7" s="7">
        <v>59</v>
      </c>
      <c r="K7" s="8">
        <v>75</v>
      </c>
      <c r="L7" s="8">
        <v>53</v>
      </c>
      <c r="M7" s="8">
        <v>96</v>
      </c>
      <c r="N7" s="8">
        <v>68</v>
      </c>
      <c r="O7" s="8">
        <v>72</v>
      </c>
      <c r="P7" s="9">
        <v>85</v>
      </c>
      <c r="Q7" s="2"/>
      <c r="R7" s="12" t="s">
        <v>69</v>
      </c>
      <c r="S7" s="25">
        <v>820</v>
      </c>
      <c r="T7" s="26">
        <v>833</v>
      </c>
      <c r="V7" s="103" t="s">
        <v>17</v>
      </c>
      <c r="W7" s="8" t="s">
        <v>48</v>
      </c>
      <c r="X7" s="96" t="s">
        <v>53</v>
      </c>
    </row>
    <row r="8" spans="1:24" ht="18.600000000000001" thickBot="1" x14ac:dyDescent="0.4">
      <c r="A8" s="13" t="s">
        <v>70</v>
      </c>
      <c r="B8" s="14">
        <v>89</v>
      </c>
      <c r="C8" s="14">
        <v>74</v>
      </c>
      <c r="D8" s="14">
        <v>80</v>
      </c>
      <c r="E8" s="14">
        <v>97</v>
      </c>
      <c r="F8" s="14">
        <v>100</v>
      </c>
      <c r="G8" s="14">
        <v>101</v>
      </c>
      <c r="H8" s="14">
        <v>87</v>
      </c>
      <c r="I8" s="14">
        <v>74</v>
      </c>
      <c r="J8" s="14">
        <v>101</v>
      </c>
      <c r="K8" s="14">
        <v>97</v>
      </c>
      <c r="L8" s="14">
        <v>105</v>
      </c>
      <c r="M8" s="14">
        <v>78</v>
      </c>
      <c r="N8" s="14">
        <v>88</v>
      </c>
      <c r="O8" s="14">
        <v>80</v>
      </c>
      <c r="P8" s="15">
        <v>80</v>
      </c>
      <c r="Q8" s="2"/>
      <c r="R8" s="28" t="s">
        <v>70</v>
      </c>
      <c r="S8" s="22">
        <v>727</v>
      </c>
      <c r="T8" s="29">
        <v>744</v>
      </c>
      <c r="V8" s="104" t="s">
        <v>18</v>
      </c>
      <c r="W8" s="38" t="s">
        <v>49</v>
      </c>
      <c r="X8" s="97" t="s">
        <v>53</v>
      </c>
    </row>
    <row r="9" spans="1:24" ht="18.600000000000001" thickBot="1" x14ac:dyDescent="0.4">
      <c r="A9" s="18"/>
      <c r="B9" s="19"/>
      <c r="C9" s="19"/>
      <c r="D9" s="19"/>
      <c r="E9" s="19"/>
      <c r="F9" s="19"/>
      <c r="G9" s="19"/>
      <c r="H9" s="19"/>
      <c r="I9" s="19"/>
      <c r="J9" s="19"/>
      <c r="K9" s="2"/>
      <c r="L9" s="2"/>
      <c r="M9" s="2"/>
      <c r="N9" s="2"/>
      <c r="O9" s="2"/>
      <c r="P9" s="2"/>
      <c r="Q9" s="2"/>
      <c r="R9" s="2"/>
      <c r="S9" s="2"/>
      <c r="T9" s="20"/>
      <c r="V9" s="98"/>
      <c r="W9" s="149" t="s">
        <v>56</v>
      </c>
      <c r="X9" s="150"/>
    </row>
    <row r="10" spans="1:24" ht="21.6" thickBot="1" x14ac:dyDescent="0.45">
      <c r="A10" s="140" t="s">
        <v>99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2"/>
      <c r="Q10" s="2"/>
      <c r="R10" s="151" t="s">
        <v>101</v>
      </c>
      <c r="S10" s="152"/>
      <c r="T10" s="108">
        <v>0.06</v>
      </c>
      <c r="V10" s="99"/>
      <c r="W10" s="153" t="s">
        <v>58</v>
      </c>
      <c r="X10" s="154"/>
    </row>
    <row r="11" spans="1:24" ht="18.600000000000001" thickBot="1" x14ac:dyDescent="0.4">
      <c r="A11" s="3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  <c r="G11" s="4" t="s">
        <v>34</v>
      </c>
      <c r="H11" s="4" t="s">
        <v>35</v>
      </c>
      <c r="I11" s="4" t="s">
        <v>36</v>
      </c>
      <c r="J11" s="4" t="s">
        <v>37</v>
      </c>
      <c r="K11" s="4" t="s">
        <v>38</v>
      </c>
      <c r="L11" s="4" t="s">
        <v>39</v>
      </c>
      <c r="M11" s="4" t="s">
        <v>40</v>
      </c>
      <c r="N11" s="4" t="s">
        <v>41</v>
      </c>
      <c r="O11" s="4" t="s">
        <v>42</v>
      </c>
      <c r="P11" s="5" t="s">
        <v>43</v>
      </c>
      <c r="Q11" s="2"/>
      <c r="R11" s="2"/>
      <c r="S11" s="2"/>
      <c r="T11" s="20"/>
      <c r="V11" s="100"/>
      <c r="W11" s="155" t="s">
        <v>59</v>
      </c>
      <c r="X11" s="156"/>
    </row>
    <row r="12" spans="1:24" ht="21.6" thickBot="1" x14ac:dyDescent="0.45">
      <c r="A12" s="6" t="s">
        <v>66</v>
      </c>
      <c r="B12" s="130">
        <v>1.9</v>
      </c>
      <c r="C12" s="130">
        <v>1.9</v>
      </c>
      <c r="D12" s="130">
        <v>1</v>
      </c>
      <c r="E12" s="130">
        <v>1.2</v>
      </c>
      <c r="F12" s="130">
        <v>1.5</v>
      </c>
      <c r="G12" s="130">
        <v>1.2</v>
      </c>
      <c r="H12" s="130">
        <v>1.1000000000000001</v>
      </c>
      <c r="I12" s="130">
        <v>1.1000000000000001</v>
      </c>
      <c r="J12" s="130">
        <v>1.3</v>
      </c>
      <c r="K12" s="130">
        <v>1.8</v>
      </c>
      <c r="L12" s="130">
        <v>1.7</v>
      </c>
      <c r="M12" s="130">
        <v>1.6</v>
      </c>
      <c r="N12" s="130">
        <v>1.6</v>
      </c>
      <c r="O12" s="130">
        <v>1.2</v>
      </c>
      <c r="P12" s="133">
        <v>1.5</v>
      </c>
      <c r="Q12" s="2"/>
      <c r="R12" s="140" t="s">
        <v>25</v>
      </c>
      <c r="S12" s="141"/>
      <c r="T12" s="142"/>
      <c r="V12" s="101"/>
      <c r="W12" s="157" t="s">
        <v>57</v>
      </c>
      <c r="X12" s="158"/>
    </row>
    <row r="13" spans="1:24" x14ac:dyDescent="0.35">
      <c r="A13" s="6" t="s">
        <v>67</v>
      </c>
      <c r="B13" s="130">
        <v>1</v>
      </c>
      <c r="C13" s="130">
        <v>1.4</v>
      </c>
      <c r="D13" s="130">
        <v>1.2</v>
      </c>
      <c r="E13" s="130">
        <v>1.8</v>
      </c>
      <c r="F13" s="130">
        <v>1.9</v>
      </c>
      <c r="G13" s="130">
        <v>1</v>
      </c>
      <c r="H13" s="130">
        <v>1.6</v>
      </c>
      <c r="I13" s="130">
        <v>1.6</v>
      </c>
      <c r="J13" s="130">
        <v>1.3</v>
      </c>
      <c r="K13" s="130">
        <v>1.7</v>
      </c>
      <c r="L13" s="130">
        <v>1.5</v>
      </c>
      <c r="M13" s="130">
        <v>1.2</v>
      </c>
      <c r="N13" s="130">
        <v>1</v>
      </c>
      <c r="O13" s="130">
        <v>1.8</v>
      </c>
      <c r="P13" s="133">
        <v>1.2</v>
      </c>
      <c r="Q13" s="2"/>
      <c r="R13" s="3"/>
      <c r="S13" s="4" t="s">
        <v>8</v>
      </c>
      <c r="T13" s="5" t="s">
        <v>14</v>
      </c>
      <c r="V13" s="75" t="s">
        <v>54</v>
      </c>
      <c r="W13" s="149" t="s">
        <v>60</v>
      </c>
      <c r="X13" s="150"/>
    </row>
    <row r="14" spans="1:24" ht="18.600000000000001" thickBot="1" x14ac:dyDescent="0.4">
      <c r="A14" s="6" t="s">
        <v>68</v>
      </c>
      <c r="B14" s="130">
        <v>1.7</v>
      </c>
      <c r="C14" s="130">
        <v>1.4</v>
      </c>
      <c r="D14" s="130">
        <v>1.6</v>
      </c>
      <c r="E14" s="130">
        <v>1.5</v>
      </c>
      <c r="F14" s="130">
        <v>1.4</v>
      </c>
      <c r="G14" s="130">
        <v>1.8</v>
      </c>
      <c r="H14" s="130">
        <v>1.7</v>
      </c>
      <c r="I14" s="130">
        <v>1.9</v>
      </c>
      <c r="J14" s="130">
        <v>1</v>
      </c>
      <c r="K14" s="130">
        <v>1.9</v>
      </c>
      <c r="L14" s="130">
        <v>1.1000000000000001</v>
      </c>
      <c r="M14" s="130">
        <v>1.6</v>
      </c>
      <c r="N14" s="130">
        <v>1.8</v>
      </c>
      <c r="O14" s="130">
        <v>1.5</v>
      </c>
      <c r="P14" s="133">
        <v>1.9</v>
      </c>
      <c r="Q14" s="2"/>
      <c r="R14" s="6" t="s">
        <v>66</v>
      </c>
      <c r="S14" s="10">
        <v>8</v>
      </c>
      <c r="T14" s="11">
        <v>20000</v>
      </c>
      <c r="V14" s="44" t="s">
        <v>55</v>
      </c>
      <c r="W14" s="157" t="s">
        <v>61</v>
      </c>
      <c r="X14" s="158"/>
    </row>
    <row r="15" spans="1:24" x14ac:dyDescent="0.35">
      <c r="A15" s="6" t="s">
        <v>69</v>
      </c>
      <c r="B15" s="130">
        <v>1.8</v>
      </c>
      <c r="C15" s="130">
        <v>1.4</v>
      </c>
      <c r="D15" s="130">
        <v>1.4</v>
      </c>
      <c r="E15" s="130">
        <v>1.7</v>
      </c>
      <c r="F15" s="130">
        <v>1.8</v>
      </c>
      <c r="G15" s="130">
        <v>1.3</v>
      </c>
      <c r="H15" s="130">
        <v>1.2</v>
      </c>
      <c r="I15" s="130">
        <v>1.5</v>
      </c>
      <c r="J15" s="130">
        <v>1.2</v>
      </c>
      <c r="K15" s="130">
        <v>1.9</v>
      </c>
      <c r="L15" s="130">
        <v>1.1000000000000001</v>
      </c>
      <c r="M15" s="130">
        <v>1.2</v>
      </c>
      <c r="N15" s="130">
        <v>1.6</v>
      </c>
      <c r="O15" s="130">
        <v>1.6</v>
      </c>
      <c r="P15" s="133">
        <v>1.1000000000000001</v>
      </c>
      <c r="Q15" s="2"/>
      <c r="R15" s="6" t="s">
        <v>67</v>
      </c>
      <c r="S15" s="10">
        <v>10</v>
      </c>
      <c r="T15" s="11">
        <v>17000</v>
      </c>
    </row>
    <row r="16" spans="1:24" ht="18.600000000000001" thickBot="1" x14ac:dyDescent="0.4">
      <c r="A16" s="13" t="s">
        <v>70</v>
      </c>
      <c r="B16" s="131">
        <v>1.7</v>
      </c>
      <c r="C16" s="131">
        <v>1.5</v>
      </c>
      <c r="D16" s="131">
        <v>1.8</v>
      </c>
      <c r="E16" s="131">
        <v>1.7</v>
      </c>
      <c r="F16" s="131">
        <v>1.6</v>
      </c>
      <c r="G16" s="131">
        <v>1.3</v>
      </c>
      <c r="H16" s="131">
        <v>1.7</v>
      </c>
      <c r="I16" s="131">
        <v>1.5</v>
      </c>
      <c r="J16" s="131">
        <v>1.3</v>
      </c>
      <c r="K16" s="131">
        <v>1.4</v>
      </c>
      <c r="L16" s="131">
        <v>1.9</v>
      </c>
      <c r="M16" s="131">
        <v>1.3</v>
      </c>
      <c r="N16" s="131">
        <v>1.1000000000000001</v>
      </c>
      <c r="O16" s="131">
        <v>1.1000000000000001</v>
      </c>
      <c r="P16" s="132">
        <v>1.3</v>
      </c>
      <c r="Q16" s="2"/>
      <c r="R16" s="6" t="s">
        <v>68</v>
      </c>
      <c r="S16" s="10">
        <v>25</v>
      </c>
      <c r="T16" s="11">
        <v>16000</v>
      </c>
    </row>
    <row r="17" spans="1:36" ht="18.600000000000001" thickBot="1" x14ac:dyDescent="0.4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 t="s">
        <v>69</v>
      </c>
      <c r="S17" s="10">
        <v>30</v>
      </c>
      <c r="T17" s="11">
        <v>15000</v>
      </c>
    </row>
    <row r="18" spans="1:36" ht="21.6" thickBot="1" x14ac:dyDescent="0.45">
      <c r="A18" s="140" t="s">
        <v>71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  <c r="R18" s="13" t="s">
        <v>70</v>
      </c>
      <c r="S18" s="16">
        <v>50</v>
      </c>
      <c r="T18" s="17">
        <v>11000</v>
      </c>
    </row>
    <row r="19" spans="1:36" ht="18.600000000000001" thickBot="1" x14ac:dyDescent="0.4">
      <c r="A19" s="3"/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4" t="s">
        <v>35</v>
      </c>
      <c r="I19" s="4" t="s">
        <v>36</v>
      </c>
      <c r="J19" s="4" t="s">
        <v>37</v>
      </c>
      <c r="K19" s="4" t="s">
        <v>38</v>
      </c>
      <c r="L19" s="4" t="s">
        <v>39</v>
      </c>
      <c r="M19" s="4" t="s">
        <v>40</v>
      </c>
      <c r="N19" s="4" t="s">
        <v>41</v>
      </c>
      <c r="O19" s="4" t="s">
        <v>42</v>
      </c>
      <c r="P19" s="5" t="s">
        <v>43</v>
      </c>
      <c r="Q19" s="2"/>
      <c r="R19" s="2"/>
      <c r="S19" s="2"/>
      <c r="T19" s="20"/>
    </row>
    <row r="20" spans="1:36" ht="21" x14ac:dyDescent="0.4">
      <c r="A20" s="6" t="s">
        <v>66</v>
      </c>
      <c r="B20" s="7">
        <f>IF(B4&lt;=75,1,0)</f>
        <v>0</v>
      </c>
      <c r="C20" s="7">
        <f t="shared" ref="C20:P20" si="0">IF(C4&lt;=75,1,0)</f>
        <v>0</v>
      </c>
      <c r="D20" s="7">
        <f t="shared" si="0"/>
        <v>1</v>
      </c>
      <c r="E20" s="7">
        <f t="shared" si="0"/>
        <v>0</v>
      </c>
      <c r="F20" s="7">
        <f t="shared" si="0"/>
        <v>0</v>
      </c>
      <c r="G20" s="7">
        <f t="shared" si="0"/>
        <v>1</v>
      </c>
      <c r="H20" s="7">
        <f t="shared" si="0"/>
        <v>0</v>
      </c>
      <c r="I20" s="7">
        <f t="shared" si="0"/>
        <v>1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1</v>
      </c>
      <c r="O20" s="7">
        <f t="shared" si="0"/>
        <v>0</v>
      </c>
      <c r="P20" s="30">
        <f t="shared" si="0"/>
        <v>0</v>
      </c>
      <c r="Q20" s="2"/>
      <c r="R20" s="140" t="s">
        <v>26</v>
      </c>
      <c r="S20" s="141"/>
      <c r="T20" s="142"/>
    </row>
    <row r="21" spans="1:36" x14ac:dyDescent="0.35">
      <c r="A21" s="6" t="s">
        <v>67</v>
      </c>
      <c r="B21" s="7">
        <f t="shared" ref="B21:P24" si="1">IF(B5&lt;=75,1,0)</f>
        <v>0</v>
      </c>
      <c r="C21" s="7">
        <f t="shared" si="1"/>
        <v>1</v>
      </c>
      <c r="D21" s="7">
        <f t="shared" si="1"/>
        <v>1</v>
      </c>
      <c r="E21" s="7">
        <f t="shared" si="1"/>
        <v>1</v>
      </c>
      <c r="F21" s="7">
        <f t="shared" si="1"/>
        <v>0</v>
      </c>
      <c r="G21" s="7">
        <f t="shared" si="1"/>
        <v>1</v>
      </c>
      <c r="H21" s="7">
        <f t="shared" si="1"/>
        <v>0</v>
      </c>
      <c r="I21" s="7">
        <f t="shared" si="1"/>
        <v>0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30">
        <f t="shared" si="1"/>
        <v>0</v>
      </c>
      <c r="Q21" s="2"/>
      <c r="R21" s="3"/>
      <c r="S21" s="4" t="s">
        <v>8</v>
      </c>
      <c r="T21" s="5" t="s">
        <v>6</v>
      </c>
    </row>
    <row r="22" spans="1:36" x14ac:dyDescent="0.35">
      <c r="A22" s="6" t="s">
        <v>68</v>
      </c>
      <c r="B22" s="7">
        <f t="shared" si="1"/>
        <v>0</v>
      </c>
      <c r="C22" s="7">
        <f t="shared" si="1"/>
        <v>0</v>
      </c>
      <c r="D22" s="7">
        <f t="shared" si="1"/>
        <v>1</v>
      </c>
      <c r="E22" s="7">
        <f t="shared" si="1"/>
        <v>0</v>
      </c>
      <c r="F22" s="7">
        <f t="shared" si="1"/>
        <v>1</v>
      </c>
      <c r="G22" s="7">
        <f t="shared" si="1"/>
        <v>1</v>
      </c>
      <c r="H22" s="7">
        <f t="shared" si="1"/>
        <v>0</v>
      </c>
      <c r="I22" s="7">
        <f t="shared" si="1"/>
        <v>1</v>
      </c>
      <c r="J22" s="7">
        <f t="shared" si="1"/>
        <v>1</v>
      </c>
      <c r="K22" s="7">
        <f t="shared" si="1"/>
        <v>1</v>
      </c>
      <c r="L22" s="7">
        <f t="shared" si="1"/>
        <v>0</v>
      </c>
      <c r="M22" s="7">
        <f t="shared" si="1"/>
        <v>1</v>
      </c>
      <c r="N22" s="7">
        <f t="shared" si="1"/>
        <v>1</v>
      </c>
      <c r="O22" s="7">
        <f t="shared" si="1"/>
        <v>0</v>
      </c>
      <c r="P22" s="30">
        <f t="shared" si="1"/>
        <v>1</v>
      </c>
      <c r="Q22" s="2"/>
      <c r="R22" s="24" t="s">
        <v>64</v>
      </c>
      <c r="S22" s="25">
        <v>8</v>
      </c>
      <c r="T22" s="26">
        <v>3000</v>
      </c>
    </row>
    <row r="23" spans="1:36" ht="18.600000000000001" thickBot="1" x14ac:dyDescent="0.4">
      <c r="A23" s="6" t="s">
        <v>69</v>
      </c>
      <c r="B23" s="7">
        <f t="shared" si="1"/>
        <v>1</v>
      </c>
      <c r="C23" s="7">
        <f t="shared" si="1"/>
        <v>1</v>
      </c>
      <c r="D23" s="7">
        <f t="shared" si="1"/>
        <v>1</v>
      </c>
      <c r="E23" s="7">
        <f t="shared" si="1"/>
        <v>1</v>
      </c>
      <c r="F23" s="7">
        <f t="shared" si="1"/>
        <v>0</v>
      </c>
      <c r="G23" s="7">
        <f t="shared" si="1"/>
        <v>1</v>
      </c>
      <c r="H23" s="7">
        <f t="shared" si="1"/>
        <v>1</v>
      </c>
      <c r="I23" s="7">
        <f t="shared" si="1"/>
        <v>0</v>
      </c>
      <c r="J23" s="7">
        <f t="shared" si="1"/>
        <v>1</v>
      </c>
      <c r="K23" s="7">
        <f t="shared" si="1"/>
        <v>1</v>
      </c>
      <c r="L23" s="7">
        <f t="shared" si="1"/>
        <v>1</v>
      </c>
      <c r="M23" s="7">
        <f t="shared" si="1"/>
        <v>0</v>
      </c>
      <c r="N23" s="7">
        <f t="shared" si="1"/>
        <v>1</v>
      </c>
      <c r="O23" s="7">
        <f t="shared" si="1"/>
        <v>1</v>
      </c>
      <c r="P23" s="30">
        <f t="shared" si="1"/>
        <v>0</v>
      </c>
      <c r="Q23" s="2"/>
      <c r="R23" s="28" t="s">
        <v>65</v>
      </c>
      <c r="S23" s="22">
        <v>13</v>
      </c>
      <c r="T23" s="29">
        <v>6000</v>
      </c>
    </row>
    <row r="24" spans="1:36" ht="18.600000000000001" thickBot="1" x14ac:dyDescent="0.4">
      <c r="A24" s="13" t="s">
        <v>70</v>
      </c>
      <c r="B24" s="14">
        <f t="shared" si="1"/>
        <v>0</v>
      </c>
      <c r="C24" s="14">
        <f t="shared" si="1"/>
        <v>1</v>
      </c>
      <c r="D24" s="14">
        <f t="shared" si="1"/>
        <v>0</v>
      </c>
      <c r="E24" s="14">
        <f t="shared" si="1"/>
        <v>0</v>
      </c>
      <c r="F24" s="14">
        <f t="shared" si="1"/>
        <v>0</v>
      </c>
      <c r="G24" s="14">
        <f t="shared" si="1"/>
        <v>0</v>
      </c>
      <c r="H24" s="14">
        <f t="shared" si="1"/>
        <v>0</v>
      </c>
      <c r="I24" s="14">
        <f t="shared" si="1"/>
        <v>1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1"/>
        <v>0</v>
      </c>
      <c r="Q24" s="2"/>
      <c r="R24" s="2"/>
      <c r="S24" s="2"/>
      <c r="T24" s="20"/>
    </row>
    <row r="25" spans="1:36" ht="18.600000000000001" thickBot="1" x14ac:dyDescent="0.4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0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</row>
    <row r="26" spans="1:36" ht="21" x14ac:dyDescent="0.4">
      <c r="A26" s="27"/>
      <c r="B26" s="140" t="s">
        <v>63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2"/>
      <c r="Q26" s="2"/>
      <c r="R26" s="2"/>
      <c r="S26" s="2"/>
      <c r="T26" s="20"/>
    </row>
    <row r="27" spans="1:36" x14ac:dyDescent="0.35">
      <c r="A27" s="27"/>
      <c r="B27" s="3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5" t="s">
        <v>43</v>
      </c>
      <c r="Q27" s="2"/>
      <c r="R27" s="2"/>
      <c r="S27" s="2"/>
      <c r="T27" s="20"/>
    </row>
    <row r="28" spans="1:36" ht="18.600000000000001" thickBot="1" x14ac:dyDescent="0.4">
      <c r="A28" s="27"/>
      <c r="B28" s="106">
        <v>620</v>
      </c>
      <c r="C28" s="21">
        <v>457</v>
      </c>
      <c r="D28" s="21">
        <v>397</v>
      </c>
      <c r="E28" s="21">
        <v>600</v>
      </c>
      <c r="F28" s="21">
        <v>340</v>
      </c>
      <c r="G28" s="21">
        <v>535</v>
      </c>
      <c r="H28" s="21">
        <v>750</v>
      </c>
      <c r="I28" s="21">
        <v>352</v>
      </c>
      <c r="J28" s="22">
        <v>520</v>
      </c>
      <c r="K28" s="22">
        <v>407</v>
      </c>
      <c r="L28" s="22">
        <v>520</v>
      </c>
      <c r="M28" s="22">
        <v>690</v>
      </c>
      <c r="N28" s="22">
        <v>313</v>
      </c>
      <c r="O28" s="22">
        <v>503</v>
      </c>
      <c r="P28" s="23">
        <v>496</v>
      </c>
      <c r="Q28" s="2"/>
      <c r="R28" s="2"/>
      <c r="S28" s="2"/>
      <c r="T28" s="20"/>
    </row>
    <row r="29" spans="1:36" ht="18.600000000000001" thickBot="1" x14ac:dyDescent="0.4">
      <c r="A29" s="105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/>
    </row>
    <row r="31" spans="1:36" ht="18.600000000000001" thickBot="1" x14ac:dyDescent="0.4"/>
    <row r="32" spans="1:36" ht="26.4" thickBot="1" x14ac:dyDescent="0.55000000000000004">
      <c r="A32" s="159" t="s">
        <v>78</v>
      </c>
      <c r="B32" s="160"/>
      <c r="C32" s="172" t="s">
        <v>79</v>
      </c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4"/>
    </row>
    <row r="33" spans="1:22" ht="43.2" customHeight="1" thickBot="1" x14ac:dyDescent="0.4">
      <c r="A33" s="45" t="s">
        <v>20</v>
      </c>
      <c r="B33" s="110">
        <f>SUM(B34:B38)</f>
        <v>1263808</v>
      </c>
      <c r="C33" s="175" t="s">
        <v>5</v>
      </c>
      <c r="D33" s="176"/>
      <c r="E33" s="177"/>
      <c r="F33" s="175" t="s">
        <v>3</v>
      </c>
      <c r="G33" s="176"/>
      <c r="H33" s="177"/>
      <c r="I33" s="175" t="s">
        <v>77</v>
      </c>
      <c r="J33" s="176"/>
      <c r="K33" s="177"/>
      <c r="L33" s="178" t="s">
        <v>83</v>
      </c>
      <c r="M33" s="179"/>
      <c r="N33" s="180"/>
      <c r="O33" s="181" t="s">
        <v>73</v>
      </c>
      <c r="P33" s="182"/>
      <c r="Q33" s="183"/>
      <c r="R33" s="175" t="s">
        <v>19</v>
      </c>
      <c r="S33" s="176"/>
      <c r="T33" s="177"/>
    </row>
    <row r="34" spans="1:22" ht="18.600000000000001" thickBot="1" x14ac:dyDescent="0.4">
      <c r="A34" s="33" t="s">
        <v>12</v>
      </c>
      <c r="B34" s="111">
        <f>SUMPRODUCT(B47:C47,B48:C48)</f>
        <v>82500</v>
      </c>
      <c r="C34" s="75">
        <f>D42-V42</f>
        <v>0</v>
      </c>
      <c r="D34" s="39" t="s">
        <v>4</v>
      </c>
      <c r="E34" s="63">
        <v>0</v>
      </c>
      <c r="F34" s="78">
        <f>V42-E42*$G$49</f>
        <v>0</v>
      </c>
      <c r="G34" s="39" t="s">
        <v>2</v>
      </c>
      <c r="H34" s="63">
        <v>0</v>
      </c>
      <c r="I34" s="124">
        <f>SUM(E42:E46)</f>
        <v>2</v>
      </c>
      <c r="J34" s="39" t="s">
        <v>1</v>
      </c>
      <c r="K34" s="63">
        <v>0</v>
      </c>
      <c r="L34" s="137">
        <f>SUMPRODUCT(B20:P24,G42:U46)/G49</f>
        <v>0.8</v>
      </c>
      <c r="M34" s="138" t="s">
        <v>15</v>
      </c>
      <c r="N34" s="139">
        <v>0.8</v>
      </c>
      <c r="O34" s="81">
        <f>SUMPRODUCT(G42:U46,B4:P8)/G49</f>
        <v>64.199200000000005</v>
      </c>
      <c r="P34" s="40" t="s">
        <v>2</v>
      </c>
      <c r="Q34" s="66">
        <v>65</v>
      </c>
      <c r="R34" s="81">
        <f>E45</f>
        <v>1</v>
      </c>
      <c r="S34" s="41" t="s">
        <v>4</v>
      </c>
      <c r="T34" s="66">
        <v>1</v>
      </c>
    </row>
    <row r="35" spans="1:22" ht="18.600000000000001" thickBot="1" x14ac:dyDescent="0.4">
      <c r="A35" s="33" t="s">
        <v>11</v>
      </c>
      <c r="B35" s="111">
        <f>SUMPRODUCT(S4:T8,B42:C46)*T10</f>
        <v>368001.6</v>
      </c>
      <c r="C35" s="76">
        <f>D43-V43</f>
        <v>0</v>
      </c>
      <c r="D35" s="42"/>
      <c r="E35" s="64">
        <v>0</v>
      </c>
      <c r="F35" s="79">
        <f>V43-E43*$G$49</f>
        <v>-2414</v>
      </c>
      <c r="G35" s="42"/>
      <c r="H35" s="64">
        <v>0</v>
      </c>
      <c r="I35" s="125"/>
      <c r="J35" s="43" t="s">
        <v>0</v>
      </c>
      <c r="K35" s="65">
        <v>2</v>
      </c>
      <c r="L35" s="92"/>
      <c r="M35" s="92"/>
      <c r="N35" s="92"/>
      <c r="O35" s="92"/>
      <c r="P35" s="92"/>
      <c r="Q35" s="92"/>
      <c r="R35" s="2"/>
      <c r="S35" s="2"/>
      <c r="T35" s="20"/>
    </row>
    <row r="36" spans="1:22" ht="18.600000000000001" thickBot="1" x14ac:dyDescent="0.4">
      <c r="A36" s="33" t="s">
        <v>17</v>
      </c>
      <c r="B36" s="111">
        <f>SUMPRODUCT(T14:T18,E42:E46)</f>
        <v>32000</v>
      </c>
      <c r="C36" s="76">
        <f>D44-V44</f>
        <v>0</v>
      </c>
      <c r="D36" s="42"/>
      <c r="E36" s="64">
        <v>0</v>
      </c>
      <c r="F36" s="79">
        <f>V44-E44*$G$49</f>
        <v>0</v>
      </c>
      <c r="G36" s="42"/>
      <c r="H36" s="64">
        <v>0</v>
      </c>
      <c r="I36" s="2"/>
      <c r="J36" s="2"/>
      <c r="K36" s="2"/>
      <c r="L36" s="2"/>
      <c r="M36" s="2"/>
      <c r="N36" s="92"/>
      <c r="O36" s="92"/>
      <c r="P36" s="92"/>
      <c r="Q36" s="92"/>
      <c r="R36" s="2"/>
      <c r="S36" s="2"/>
      <c r="T36" s="20"/>
    </row>
    <row r="37" spans="1:22" ht="18.600000000000001" thickBot="1" x14ac:dyDescent="0.4">
      <c r="A37" s="33" t="s">
        <v>18</v>
      </c>
      <c r="B37" s="111">
        <f>SUMPRODUCT(S14:S18,D42:D46)</f>
        <v>123280</v>
      </c>
      <c r="C37" s="76">
        <f>D45-V45</f>
        <v>0</v>
      </c>
      <c r="D37" s="42"/>
      <c r="E37" s="64">
        <v>0</v>
      </c>
      <c r="F37" s="79">
        <f>V45-E45*$G$49</f>
        <v>-5086</v>
      </c>
      <c r="G37" s="42"/>
      <c r="H37" s="64">
        <v>0</v>
      </c>
      <c r="I37" s="2"/>
      <c r="J37" s="2"/>
      <c r="K37" s="2"/>
      <c r="L37" s="2"/>
      <c r="M37" s="2"/>
      <c r="N37" s="92"/>
      <c r="O37" s="92"/>
      <c r="P37" s="92"/>
      <c r="Q37" s="92"/>
      <c r="R37" s="118" t="s">
        <v>80</v>
      </c>
      <c r="S37" s="119"/>
      <c r="T37" s="120"/>
    </row>
    <row r="38" spans="1:22" ht="18.600000000000001" thickBot="1" x14ac:dyDescent="0.4">
      <c r="A38" s="34" t="s">
        <v>10</v>
      </c>
      <c r="B38" s="112">
        <f>SUMPRODUCT(G42:U46,B4:P8,B12:P16)</f>
        <v>658026.4</v>
      </c>
      <c r="C38" s="77">
        <f>D46-V46</f>
        <v>0</v>
      </c>
      <c r="D38" s="43"/>
      <c r="E38" s="65">
        <v>0</v>
      </c>
      <c r="F38" s="80">
        <f>V46-E46*$G$49</f>
        <v>0</v>
      </c>
      <c r="G38" s="43"/>
      <c r="H38" s="65">
        <v>0</v>
      </c>
      <c r="I38" s="94"/>
      <c r="J38" s="94"/>
      <c r="K38" s="94"/>
      <c r="L38" s="94"/>
      <c r="M38" s="94"/>
      <c r="N38" s="94"/>
      <c r="O38" s="94"/>
      <c r="P38" s="94"/>
      <c r="Q38" s="94"/>
      <c r="R38" s="118" t="s">
        <v>81</v>
      </c>
      <c r="S38" s="119"/>
      <c r="T38" s="120"/>
    </row>
    <row r="39" spans="1:22" ht="18.600000000000001" thickBot="1" x14ac:dyDescent="0.4"/>
    <row r="40" spans="1:22" ht="26.4" thickBot="1" x14ac:dyDescent="0.55000000000000004">
      <c r="A40" s="165" t="s">
        <v>21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7"/>
    </row>
    <row r="41" spans="1:22" ht="21" x14ac:dyDescent="0.4">
      <c r="A41" s="86" t="s">
        <v>22</v>
      </c>
      <c r="B41" s="87" t="s">
        <v>64</v>
      </c>
      <c r="C41" s="87" t="s">
        <v>65</v>
      </c>
      <c r="D41" s="88" t="s">
        <v>9</v>
      </c>
      <c r="E41" s="89" t="s">
        <v>13</v>
      </c>
      <c r="F41" s="86" t="s">
        <v>23</v>
      </c>
      <c r="G41" s="87" t="s">
        <v>29</v>
      </c>
      <c r="H41" s="87" t="s">
        <v>30</v>
      </c>
      <c r="I41" s="87" t="s">
        <v>31</v>
      </c>
      <c r="J41" s="87" t="s">
        <v>32</v>
      </c>
      <c r="K41" s="87" t="s">
        <v>33</v>
      </c>
      <c r="L41" s="87" t="s">
        <v>34</v>
      </c>
      <c r="M41" s="87" t="s">
        <v>35</v>
      </c>
      <c r="N41" s="87" t="s">
        <v>36</v>
      </c>
      <c r="O41" s="87" t="s">
        <v>37</v>
      </c>
      <c r="P41" s="87" t="s">
        <v>38</v>
      </c>
      <c r="Q41" s="87" t="s">
        <v>39</v>
      </c>
      <c r="R41" s="87" t="s">
        <v>40</v>
      </c>
      <c r="S41" s="87" t="s">
        <v>41</v>
      </c>
      <c r="T41" s="87" t="s">
        <v>42</v>
      </c>
      <c r="U41" s="90" t="s">
        <v>43</v>
      </c>
      <c r="V41" s="91" t="s">
        <v>9</v>
      </c>
    </row>
    <row r="42" spans="1:22" x14ac:dyDescent="0.35">
      <c r="A42" s="46" t="s">
        <v>66</v>
      </c>
      <c r="B42" s="68">
        <v>0</v>
      </c>
      <c r="C42" s="68">
        <v>0</v>
      </c>
      <c r="D42" s="58">
        <f>SUM(B42:C42)</f>
        <v>0</v>
      </c>
      <c r="E42" s="69">
        <v>0</v>
      </c>
      <c r="F42" s="46" t="s">
        <v>66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2">
        <v>0</v>
      </c>
      <c r="V42" s="56">
        <f>SUM(G42:U42)</f>
        <v>0</v>
      </c>
    </row>
    <row r="43" spans="1:22" x14ac:dyDescent="0.35">
      <c r="A43" s="46" t="s">
        <v>67</v>
      </c>
      <c r="B43" s="68">
        <v>586</v>
      </c>
      <c r="C43" s="68">
        <v>4500</v>
      </c>
      <c r="D43" s="58">
        <f>SUM(B43:C43)</f>
        <v>5086</v>
      </c>
      <c r="E43" s="69">
        <v>1</v>
      </c>
      <c r="F43" s="46" t="s">
        <v>67</v>
      </c>
      <c r="G43" s="71">
        <v>312</v>
      </c>
      <c r="H43" s="71">
        <v>457</v>
      </c>
      <c r="I43" s="71">
        <v>397</v>
      </c>
      <c r="J43" s="71">
        <v>600</v>
      </c>
      <c r="K43" s="71">
        <v>0</v>
      </c>
      <c r="L43" s="71">
        <v>535</v>
      </c>
      <c r="M43" s="71">
        <v>0</v>
      </c>
      <c r="N43" s="71">
        <v>352</v>
      </c>
      <c r="O43" s="71">
        <v>520</v>
      </c>
      <c r="P43" s="71">
        <v>407</v>
      </c>
      <c r="Q43" s="71">
        <v>0</v>
      </c>
      <c r="R43" s="71">
        <v>690</v>
      </c>
      <c r="S43" s="71">
        <v>313</v>
      </c>
      <c r="T43" s="71">
        <v>503</v>
      </c>
      <c r="U43" s="72">
        <v>0</v>
      </c>
      <c r="V43" s="56">
        <f>SUM(G43:U43)</f>
        <v>5086</v>
      </c>
    </row>
    <row r="44" spans="1:22" x14ac:dyDescent="0.35">
      <c r="A44" s="46" t="s">
        <v>68</v>
      </c>
      <c r="B44" s="68">
        <v>0</v>
      </c>
      <c r="C44" s="68">
        <v>0</v>
      </c>
      <c r="D44" s="58">
        <f>SUM(B44:C44)</f>
        <v>0</v>
      </c>
      <c r="E44" s="69">
        <v>0</v>
      </c>
      <c r="F44" s="46" t="s">
        <v>68</v>
      </c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71">
        <v>0</v>
      </c>
      <c r="U44" s="72">
        <v>0</v>
      </c>
      <c r="V44" s="56">
        <f>SUM(G44:U44)</f>
        <v>0</v>
      </c>
    </row>
    <row r="45" spans="1:22" x14ac:dyDescent="0.35">
      <c r="A45" s="6" t="s">
        <v>69</v>
      </c>
      <c r="B45" s="68">
        <v>2414</v>
      </c>
      <c r="C45" s="68">
        <v>0</v>
      </c>
      <c r="D45" s="58">
        <f>SUM(B45:C45)</f>
        <v>2414</v>
      </c>
      <c r="E45" s="69">
        <v>1</v>
      </c>
      <c r="F45" s="6" t="s">
        <v>69</v>
      </c>
      <c r="G45" s="71">
        <v>308</v>
      </c>
      <c r="H45" s="71">
        <v>0</v>
      </c>
      <c r="I45" s="71">
        <v>0</v>
      </c>
      <c r="J45" s="71">
        <v>0</v>
      </c>
      <c r="K45" s="71">
        <v>340</v>
      </c>
      <c r="L45" s="71">
        <v>0</v>
      </c>
      <c r="M45" s="71">
        <v>750</v>
      </c>
      <c r="N45" s="71">
        <v>0</v>
      </c>
      <c r="O45" s="71">
        <v>0</v>
      </c>
      <c r="P45" s="71">
        <v>0</v>
      </c>
      <c r="Q45" s="71">
        <v>520</v>
      </c>
      <c r="R45" s="71">
        <v>0</v>
      </c>
      <c r="S45" s="71">
        <v>0</v>
      </c>
      <c r="T45" s="71">
        <v>0</v>
      </c>
      <c r="U45" s="72">
        <v>496</v>
      </c>
      <c r="V45" s="56">
        <f>SUM(G45:U45)</f>
        <v>2414</v>
      </c>
    </row>
    <row r="46" spans="1:22" ht="18.600000000000001" thickBot="1" x14ac:dyDescent="0.4">
      <c r="A46" s="46" t="s">
        <v>70</v>
      </c>
      <c r="B46" s="68">
        <v>0</v>
      </c>
      <c r="C46" s="68">
        <v>0</v>
      </c>
      <c r="D46" s="59">
        <f>SUM(B46:C46)</f>
        <v>0</v>
      </c>
      <c r="E46" s="70">
        <v>0</v>
      </c>
      <c r="F46" s="52" t="s">
        <v>70</v>
      </c>
      <c r="G46" s="73">
        <v>0</v>
      </c>
      <c r="H46" s="73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4">
        <v>0</v>
      </c>
      <c r="V46" s="57">
        <f>SUM(G46:U46)</f>
        <v>0</v>
      </c>
    </row>
    <row r="47" spans="1:22" ht="18.600000000000001" thickBot="1" x14ac:dyDescent="0.4">
      <c r="A47" s="60" t="s">
        <v>9</v>
      </c>
      <c r="B47" s="61">
        <f>SUM(B42:B46)</f>
        <v>3000</v>
      </c>
      <c r="C47" s="62">
        <f>SUM(C42:C46)</f>
        <v>4500</v>
      </c>
      <c r="D47" s="2"/>
      <c r="E47" s="2"/>
      <c r="F47" s="53" t="s">
        <v>9</v>
      </c>
      <c r="G47" s="54">
        <f t="shared" ref="G47:N47" si="2">SUM(G42:G46)</f>
        <v>620</v>
      </c>
      <c r="H47" s="54">
        <f t="shared" si="2"/>
        <v>457</v>
      </c>
      <c r="I47" s="54">
        <f t="shared" si="2"/>
        <v>397</v>
      </c>
      <c r="J47" s="54">
        <f t="shared" si="2"/>
        <v>600</v>
      </c>
      <c r="K47" s="54">
        <f t="shared" si="2"/>
        <v>340</v>
      </c>
      <c r="L47" s="54">
        <f t="shared" si="2"/>
        <v>535</v>
      </c>
      <c r="M47" s="54">
        <f t="shared" si="2"/>
        <v>750</v>
      </c>
      <c r="N47" s="54">
        <f t="shared" si="2"/>
        <v>352</v>
      </c>
      <c r="O47" s="54">
        <f>SUM(O42:O46)</f>
        <v>520</v>
      </c>
      <c r="P47" s="54">
        <f t="shared" ref="P47:U47" si="3">SUM(P42:P46)</f>
        <v>407</v>
      </c>
      <c r="Q47" s="54">
        <f t="shared" si="3"/>
        <v>520</v>
      </c>
      <c r="R47" s="54">
        <f t="shared" si="3"/>
        <v>690</v>
      </c>
      <c r="S47" s="54">
        <f t="shared" si="3"/>
        <v>313</v>
      </c>
      <c r="T47" s="54">
        <f t="shared" si="3"/>
        <v>503</v>
      </c>
      <c r="U47" s="55">
        <f t="shared" si="3"/>
        <v>496</v>
      </c>
      <c r="V47" s="20"/>
    </row>
    <row r="48" spans="1:22" ht="18.600000000000001" thickBot="1" x14ac:dyDescent="0.4">
      <c r="A48" s="47" t="s">
        <v>8</v>
      </c>
      <c r="B48" s="48">
        <v>8</v>
      </c>
      <c r="C48" s="49">
        <v>13</v>
      </c>
      <c r="D48" s="2"/>
      <c r="E48" s="2"/>
      <c r="F48" s="47" t="s">
        <v>7</v>
      </c>
      <c r="G48" s="82">
        <v>620</v>
      </c>
      <c r="H48" s="82">
        <v>457</v>
      </c>
      <c r="I48" s="82">
        <v>397</v>
      </c>
      <c r="J48" s="82">
        <v>600</v>
      </c>
      <c r="K48" s="82">
        <v>340</v>
      </c>
      <c r="L48" s="82">
        <v>535</v>
      </c>
      <c r="M48" s="82">
        <v>750</v>
      </c>
      <c r="N48" s="82">
        <v>352</v>
      </c>
      <c r="O48" s="82">
        <v>520</v>
      </c>
      <c r="P48" s="84">
        <v>407</v>
      </c>
      <c r="Q48" s="84">
        <v>520</v>
      </c>
      <c r="R48" s="84">
        <v>690</v>
      </c>
      <c r="S48" s="84">
        <v>313</v>
      </c>
      <c r="T48" s="84">
        <v>503</v>
      </c>
      <c r="U48" s="85">
        <v>496</v>
      </c>
      <c r="V48" s="20"/>
    </row>
    <row r="49" spans="1:22" ht="18.600000000000001" thickBot="1" x14ac:dyDescent="0.4">
      <c r="A49" s="47" t="s">
        <v>6</v>
      </c>
      <c r="B49" s="82">
        <v>3000</v>
      </c>
      <c r="C49" s="83">
        <v>6000</v>
      </c>
      <c r="D49" s="31"/>
      <c r="E49" s="31"/>
      <c r="F49" s="50" t="s">
        <v>62</v>
      </c>
      <c r="G49" s="51">
        <f>SUM(G48:U48)</f>
        <v>7500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2"/>
    </row>
    <row r="51" spans="1:22" x14ac:dyDescent="0.35">
      <c r="C51" s="116"/>
    </row>
    <row r="60" spans="1:22" x14ac:dyDescent="0.35">
      <c r="F60" s="35"/>
      <c r="G60" s="35"/>
      <c r="H60" s="35"/>
      <c r="I60" s="35"/>
      <c r="J60" s="35"/>
      <c r="K60" s="35"/>
    </row>
    <row r="63" spans="1:22" ht="43.8" customHeight="1" x14ac:dyDescent="0.35"/>
  </sheetData>
  <mergeCells count="27">
    <mergeCell ref="A40:V40"/>
    <mergeCell ref="R20:T20"/>
    <mergeCell ref="B26:P26"/>
    <mergeCell ref="A32:B32"/>
    <mergeCell ref="C32:T32"/>
    <mergeCell ref="C33:E33"/>
    <mergeCell ref="F33:H33"/>
    <mergeCell ref="I33:K33"/>
    <mergeCell ref="L33:N33"/>
    <mergeCell ref="O33:Q33"/>
    <mergeCell ref="R33:T33"/>
    <mergeCell ref="A18:P18"/>
    <mergeCell ref="A1:T1"/>
    <mergeCell ref="V1:X1"/>
    <mergeCell ref="A2:P2"/>
    <mergeCell ref="R2:T2"/>
    <mergeCell ref="W9:X9"/>
    <mergeCell ref="A10:P10"/>
    <mergeCell ref="R10:S10"/>
    <mergeCell ref="W10:X10"/>
    <mergeCell ref="W2:X2"/>
    <mergeCell ref="W3:X3"/>
    <mergeCell ref="W11:X11"/>
    <mergeCell ref="R12:T12"/>
    <mergeCell ref="W12:X12"/>
    <mergeCell ref="W13:X13"/>
    <mergeCell ref="W14:X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opLeftCell="A5" zoomScale="55" zoomScaleNormal="55" workbookViewId="0">
      <selection activeCell="R10" sqref="R10:S10"/>
    </sheetView>
  </sheetViews>
  <sheetFormatPr defaultRowHeight="18" x14ac:dyDescent="0.35"/>
  <cols>
    <col min="1" max="1" width="25.77734375" style="1" customWidth="1"/>
    <col min="2" max="2" width="19.33203125" style="1" customWidth="1"/>
    <col min="3" max="3" width="9" style="1" bestFit="1" customWidth="1"/>
    <col min="4" max="4" width="7" style="1" bestFit="1" customWidth="1"/>
    <col min="5" max="5" width="17.6640625" style="1" customWidth="1"/>
    <col min="6" max="6" width="21.109375" style="1" customWidth="1"/>
    <col min="7" max="7" width="8.44140625" style="1" bestFit="1" customWidth="1"/>
    <col min="8" max="10" width="7.21875" style="1" bestFit="1" customWidth="1"/>
    <col min="11" max="11" width="10.44140625" style="1" customWidth="1"/>
    <col min="12" max="12" width="10.77734375" style="1" bestFit="1" customWidth="1"/>
    <col min="13" max="13" width="8.5546875" style="1" bestFit="1" customWidth="1"/>
    <col min="14" max="14" width="22.6640625" style="1" customWidth="1"/>
    <col min="15" max="16" width="8.5546875" style="1" bestFit="1" customWidth="1"/>
    <col min="17" max="17" width="21.88671875" style="1" customWidth="1"/>
    <col min="18" max="18" width="17.6640625" style="1" bestFit="1" customWidth="1"/>
    <col min="19" max="19" width="34.33203125" style="1" customWidth="1"/>
    <col min="20" max="20" width="17.44140625" style="1" customWidth="1"/>
    <col min="21" max="21" width="8.5546875" style="1" bestFit="1" customWidth="1"/>
    <col min="22" max="22" width="27.44140625" style="1" customWidth="1"/>
    <col min="23" max="23" width="39.109375" style="1" bestFit="1" customWidth="1"/>
    <col min="24" max="25" width="8.88671875" style="1"/>
    <col min="26" max="26" width="14.44140625" style="1" bestFit="1" customWidth="1"/>
    <col min="27" max="16384" width="8.88671875" style="1"/>
  </cols>
  <sheetData>
    <row r="1" spans="1:24" ht="26.4" thickBot="1" x14ac:dyDescent="0.55000000000000004">
      <c r="A1" s="143" t="s">
        <v>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  <c r="U1" s="67"/>
      <c r="V1" s="146" t="s">
        <v>24</v>
      </c>
      <c r="W1" s="147"/>
      <c r="X1" s="148"/>
    </row>
    <row r="2" spans="1:24" ht="21" x14ac:dyDescent="0.4">
      <c r="A2" s="140" t="s">
        <v>27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07"/>
      <c r="R2" s="140" t="s">
        <v>28</v>
      </c>
      <c r="S2" s="141"/>
      <c r="T2" s="142"/>
      <c r="V2" s="102" t="s">
        <v>44</v>
      </c>
      <c r="W2" s="168" t="s">
        <v>46</v>
      </c>
      <c r="X2" s="169"/>
    </row>
    <row r="3" spans="1:24" x14ac:dyDescent="0.35">
      <c r="A3" s="3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5" t="s">
        <v>43</v>
      </c>
      <c r="Q3" s="2"/>
      <c r="R3" s="3"/>
      <c r="S3" s="4" t="s">
        <v>64</v>
      </c>
      <c r="T3" s="5" t="s">
        <v>65</v>
      </c>
      <c r="V3" s="103" t="s">
        <v>45</v>
      </c>
      <c r="W3" s="170" t="s">
        <v>47</v>
      </c>
      <c r="X3" s="171"/>
    </row>
    <row r="4" spans="1:24" x14ac:dyDescent="0.35">
      <c r="A4" s="6" t="s">
        <v>66</v>
      </c>
      <c r="B4" s="7">
        <v>89</v>
      </c>
      <c r="C4" s="7">
        <v>78</v>
      </c>
      <c r="D4" s="7">
        <v>69</v>
      </c>
      <c r="E4" s="7">
        <v>95</v>
      </c>
      <c r="F4" s="7">
        <v>85</v>
      </c>
      <c r="G4" s="7">
        <v>73</v>
      </c>
      <c r="H4" s="7">
        <v>88</v>
      </c>
      <c r="I4" s="7">
        <v>73</v>
      </c>
      <c r="J4" s="7">
        <v>86</v>
      </c>
      <c r="K4" s="8">
        <v>90</v>
      </c>
      <c r="L4" s="8">
        <v>93</v>
      </c>
      <c r="M4" s="8">
        <v>77</v>
      </c>
      <c r="N4" s="8">
        <v>55</v>
      </c>
      <c r="O4" s="8">
        <v>79</v>
      </c>
      <c r="P4" s="9">
        <v>91</v>
      </c>
      <c r="Q4" s="2"/>
      <c r="R4" s="6" t="s">
        <v>66</v>
      </c>
      <c r="S4" s="25">
        <v>860</v>
      </c>
      <c r="T4" s="26">
        <v>873</v>
      </c>
      <c r="V4" s="103" t="s">
        <v>12</v>
      </c>
      <c r="W4" s="8" t="s">
        <v>51</v>
      </c>
      <c r="X4" s="96" t="s">
        <v>53</v>
      </c>
    </row>
    <row r="5" spans="1:24" x14ac:dyDescent="0.35">
      <c r="A5" s="6" t="s">
        <v>67</v>
      </c>
      <c r="B5" s="7">
        <v>90</v>
      </c>
      <c r="C5" s="7">
        <v>72</v>
      </c>
      <c r="D5" s="7">
        <v>63</v>
      </c>
      <c r="E5" s="7">
        <v>61</v>
      </c>
      <c r="F5" s="7">
        <v>94</v>
      </c>
      <c r="G5" s="7">
        <v>58</v>
      </c>
      <c r="H5" s="7">
        <v>89</v>
      </c>
      <c r="I5" s="7">
        <v>80</v>
      </c>
      <c r="J5" s="7">
        <v>55</v>
      </c>
      <c r="K5" s="8">
        <v>66</v>
      </c>
      <c r="L5" s="8">
        <v>74</v>
      </c>
      <c r="M5" s="8">
        <v>51</v>
      </c>
      <c r="N5" s="8">
        <v>51</v>
      </c>
      <c r="O5" s="8">
        <v>50</v>
      </c>
      <c r="P5" s="9">
        <v>100</v>
      </c>
      <c r="Q5" s="2"/>
      <c r="R5" s="24" t="s">
        <v>67</v>
      </c>
      <c r="S5" s="25">
        <v>830</v>
      </c>
      <c r="T5" s="26">
        <v>815</v>
      </c>
      <c r="V5" s="103" t="s">
        <v>11</v>
      </c>
      <c r="W5" s="8" t="s">
        <v>52</v>
      </c>
      <c r="X5" s="96" t="s">
        <v>53</v>
      </c>
    </row>
    <row r="6" spans="1:24" x14ac:dyDescent="0.35">
      <c r="A6" s="6" t="s">
        <v>68</v>
      </c>
      <c r="B6" s="7">
        <v>81</v>
      </c>
      <c r="C6" s="7">
        <v>82</v>
      </c>
      <c r="D6" s="7">
        <v>71</v>
      </c>
      <c r="E6" s="7">
        <v>98</v>
      </c>
      <c r="F6" s="7">
        <v>62</v>
      </c>
      <c r="G6" s="7">
        <v>71</v>
      </c>
      <c r="H6" s="7">
        <v>85</v>
      </c>
      <c r="I6" s="7">
        <v>75</v>
      </c>
      <c r="J6" s="7">
        <v>72</v>
      </c>
      <c r="K6" s="8">
        <v>62</v>
      </c>
      <c r="L6" s="8">
        <v>81</v>
      </c>
      <c r="M6" s="8">
        <v>68</v>
      </c>
      <c r="N6" s="8">
        <v>50</v>
      </c>
      <c r="O6" s="8">
        <v>82</v>
      </c>
      <c r="P6" s="9">
        <v>70</v>
      </c>
      <c r="Q6" s="2"/>
      <c r="R6" s="24" t="s">
        <v>68</v>
      </c>
      <c r="S6" s="25">
        <v>815</v>
      </c>
      <c r="T6" s="26">
        <v>790</v>
      </c>
      <c r="V6" s="103" t="s">
        <v>10</v>
      </c>
      <c r="W6" s="8" t="s">
        <v>50</v>
      </c>
      <c r="X6" s="96" t="s">
        <v>53</v>
      </c>
    </row>
    <row r="7" spans="1:24" x14ac:dyDescent="0.35">
      <c r="A7" s="6" t="s">
        <v>69</v>
      </c>
      <c r="B7" s="7">
        <v>73</v>
      </c>
      <c r="C7" s="7">
        <v>67</v>
      </c>
      <c r="D7" s="7">
        <v>55</v>
      </c>
      <c r="E7" s="7">
        <v>75</v>
      </c>
      <c r="F7" s="7">
        <v>86</v>
      </c>
      <c r="G7" s="7">
        <v>54</v>
      </c>
      <c r="H7" s="7">
        <v>62</v>
      </c>
      <c r="I7" s="7">
        <v>99</v>
      </c>
      <c r="J7" s="7">
        <v>59</v>
      </c>
      <c r="K7" s="8">
        <v>75</v>
      </c>
      <c r="L7" s="8">
        <v>53</v>
      </c>
      <c r="M7" s="8">
        <v>96</v>
      </c>
      <c r="N7" s="8">
        <v>68</v>
      </c>
      <c r="O7" s="8">
        <v>72</v>
      </c>
      <c r="P7" s="9">
        <v>85</v>
      </c>
      <c r="Q7" s="2"/>
      <c r="R7" s="12" t="s">
        <v>69</v>
      </c>
      <c r="S7" s="25">
        <v>820</v>
      </c>
      <c r="T7" s="26">
        <v>833</v>
      </c>
      <c r="V7" s="103" t="s">
        <v>17</v>
      </c>
      <c r="W7" s="8" t="s">
        <v>48</v>
      </c>
      <c r="X7" s="96" t="s">
        <v>53</v>
      </c>
    </row>
    <row r="8" spans="1:24" ht="18.600000000000001" thickBot="1" x14ac:dyDescent="0.4">
      <c r="A8" s="13" t="s">
        <v>70</v>
      </c>
      <c r="B8" s="14">
        <v>89</v>
      </c>
      <c r="C8" s="14">
        <v>74</v>
      </c>
      <c r="D8" s="14">
        <v>80</v>
      </c>
      <c r="E8" s="14">
        <v>97</v>
      </c>
      <c r="F8" s="14">
        <v>100</v>
      </c>
      <c r="G8" s="14">
        <v>101</v>
      </c>
      <c r="H8" s="14">
        <v>87</v>
      </c>
      <c r="I8" s="14">
        <v>74</v>
      </c>
      <c r="J8" s="14">
        <v>101</v>
      </c>
      <c r="K8" s="14">
        <v>97</v>
      </c>
      <c r="L8" s="14">
        <v>105</v>
      </c>
      <c r="M8" s="14">
        <v>78</v>
      </c>
      <c r="N8" s="14">
        <v>88</v>
      </c>
      <c r="O8" s="14">
        <v>80</v>
      </c>
      <c r="P8" s="15">
        <v>80</v>
      </c>
      <c r="Q8" s="2"/>
      <c r="R8" s="28" t="s">
        <v>70</v>
      </c>
      <c r="S8" s="22">
        <v>727</v>
      </c>
      <c r="T8" s="29">
        <v>744</v>
      </c>
      <c r="V8" s="104" t="s">
        <v>18</v>
      </c>
      <c r="W8" s="38" t="s">
        <v>49</v>
      </c>
      <c r="X8" s="97" t="s">
        <v>53</v>
      </c>
    </row>
    <row r="9" spans="1:24" ht="18.600000000000001" thickBot="1" x14ac:dyDescent="0.4">
      <c r="A9" s="18"/>
      <c r="B9" s="19"/>
      <c r="C9" s="19"/>
      <c r="D9" s="19"/>
      <c r="E9" s="19"/>
      <c r="F9" s="19"/>
      <c r="G9" s="19"/>
      <c r="H9" s="19"/>
      <c r="I9" s="19"/>
      <c r="J9" s="19"/>
      <c r="K9" s="2"/>
      <c r="L9" s="2"/>
      <c r="M9" s="2"/>
      <c r="N9" s="2"/>
      <c r="O9" s="2"/>
      <c r="P9" s="2"/>
      <c r="Q9" s="2"/>
      <c r="R9" s="2"/>
      <c r="S9" s="2"/>
      <c r="T9" s="20"/>
      <c r="V9" s="98"/>
      <c r="W9" s="149" t="s">
        <v>56</v>
      </c>
      <c r="X9" s="150"/>
    </row>
    <row r="10" spans="1:24" ht="21.6" thickBot="1" x14ac:dyDescent="0.45">
      <c r="A10" s="140" t="s">
        <v>99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2"/>
      <c r="Q10" s="2"/>
      <c r="R10" s="151" t="s">
        <v>101</v>
      </c>
      <c r="S10" s="152"/>
      <c r="T10" s="108">
        <v>0.06</v>
      </c>
      <c r="V10" s="99"/>
      <c r="W10" s="153" t="s">
        <v>58</v>
      </c>
      <c r="X10" s="154"/>
    </row>
    <row r="11" spans="1:24" ht="18.600000000000001" thickBot="1" x14ac:dyDescent="0.4">
      <c r="A11" s="3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  <c r="G11" s="4" t="s">
        <v>34</v>
      </c>
      <c r="H11" s="4" t="s">
        <v>35</v>
      </c>
      <c r="I11" s="4" t="s">
        <v>36</v>
      </c>
      <c r="J11" s="4" t="s">
        <v>37</v>
      </c>
      <c r="K11" s="4" t="s">
        <v>38</v>
      </c>
      <c r="L11" s="4" t="s">
        <v>39</v>
      </c>
      <c r="M11" s="4" t="s">
        <v>40</v>
      </c>
      <c r="N11" s="4" t="s">
        <v>41</v>
      </c>
      <c r="O11" s="4" t="s">
        <v>42</v>
      </c>
      <c r="P11" s="5" t="s">
        <v>43</v>
      </c>
      <c r="Q11" s="2"/>
      <c r="R11" s="2"/>
      <c r="S11" s="2"/>
      <c r="T11" s="20"/>
      <c r="V11" s="100"/>
      <c r="W11" s="155" t="s">
        <v>59</v>
      </c>
      <c r="X11" s="156"/>
    </row>
    <row r="12" spans="1:24" ht="21.6" thickBot="1" x14ac:dyDescent="0.45">
      <c r="A12" s="6" t="s">
        <v>66</v>
      </c>
      <c r="B12" s="130">
        <v>1.9</v>
      </c>
      <c r="C12" s="130">
        <v>1.9</v>
      </c>
      <c r="D12" s="130">
        <v>1</v>
      </c>
      <c r="E12" s="130">
        <v>1.2</v>
      </c>
      <c r="F12" s="130">
        <v>1.5</v>
      </c>
      <c r="G12" s="130">
        <v>1.2</v>
      </c>
      <c r="H12" s="130">
        <v>1.1000000000000001</v>
      </c>
      <c r="I12" s="130">
        <v>1.1000000000000001</v>
      </c>
      <c r="J12" s="130">
        <v>1.3</v>
      </c>
      <c r="K12" s="130">
        <v>1.8</v>
      </c>
      <c r="L12" s="130">
        <v>1.7</v>
      </c>
      <c r="M12" s="130">
        <v>1.6</v>
      </c>
      <c r="N12" s="130">
        <v>1.6</v>
      </c>
      <c r="O12" s="130">
        <v>1.2</v>
      </c>
      <c r="P12" s="133">
        <v>1.5</v>
      </c>
      <c r="Q12" s="2"/>
      <c r="R12" s="140" t="s">
        <v>25</v>
      </c>
      <c r="S12" s="141"/>
      <c r="T12" s="142"/>
      <c r="V12" s="101"/>
      <c r="W12" s="157" t="s">
        <v>57</v>
      </c>
      <c r="X12" s="158"/>
    </row>
    <row r="13" spans="1:24" x14ac:dyDescent="0.35">
      <c r="A13" s="6" t="s">
        <v>67</v>
      </c>
      <c r="B13" s="130">
        <v>1</v>
      </c>
      <c r="C13" s="130">
        <v>1.4</v>
      </c>
      <c r="D13" s="130">
        <v>1.2</v>
      </c>
      <c r="E13" s="130">
        <v>1.8</v>
      </c>
      <c r="F13" s="130">
        <v>1.9</v>
      </c>
      <c r="G13" s="130">
        <v>1</v>
      </c>
      <c r="H13" s="130">
        <v>1.6</v>
      </c>
      <c r="I13" s="130">
        <v>1.6</v>
      </c>
      <c r="J13" s="130">
        <v>1.3</v>
      </c>
      <c r="K13" s="130">
        <v>1.7</v>
      </c>
      <c r="L13" s="130">
        <v>1.5</v>
      </c>
      <c r="M13" s="130">
        <v>1.2</v>
      </c>
      <c r="N13" s="130">
        <v>1</v>
      </c>
      <c r="O13" s="130">
        <v>1.8</v>
      </c>
      <c r="P13" s="133">
        <v>1.2</v>
      </c>
      <c r="Q13" s="2"/>
      <c r="R13" s="3"/>
      <c r="S13" s="4" t="s">
        <v>8</v>
      </c>
      <c r="T13" s="5" t="s">
        <v>14</v>
      </c>
      <c r="V13" s="75" t="s">
        <v>54</v>
      </c>
      <c r="W13" s="149" t="s">
        <v>60</v>
      </c>
      <c r="X13" s="150"/>
    </row>
    <row r="14" spans="1:24" ht="18.600000000000001" thickBot="1" x14ac:dyDescent="0.4">
      <c r="A14" s="6" t="s">
        <v>68</v>
      </c>
      <c r="B14" s="130">
        <v>1.7</v>
      </c>
      <c r="C14" s="130">
        <v>1.4</v>
      </c>
      <c r="D14" s="130">
        <v>1.6</v>
      </c>
      <c r="E14" s="130">
        <v>1.5</v>
      </c>
      <c r="F14" s="130">
        <v>1.4</v>
      </c>
      <c r="G14" s="130">
        <v>1.8</v>
      </c>
      <c r="H14" s="130">
        <v>1.7</v>
      </c>
      <c r="I14" s="130">
        <v>1.9</v>
      </c>
      <c r="J14" s="130">
        <v>1</v>
      </c>
      <c r="K14" s="130">
        <v>1.9</v>
      </c>
      <c r="L14" s="130">
        <v>1.1000000000000001</v>
      </c>
      <c r="M14" s="130">
        <v>1.6</v>
      </c>
      <c r="N14" s="130">
        <v>1.8</v>
      </c>
      <c r="O14" s="130">
        <v>1.5</v>
      </c>
      <c r="P14" s="133">
        <v>1.9</v>
      </c>
      <c r="Q14" s="2"/>
      <c r="R14" s="6" t="s">
        <v>66</v>
      </c>
      <c r="S14" s="10">
        <v>8</v>
      </c>
      <c r="T14" s="11">
        <v>20000</v>
      </c>
      <c r="V14" s="44" t="s">
        <v>55</v>
      </c>
      <c r="W14" s="157" t="s">
        <v>61</v>
      </c>
      <c r="X14" s="158"/>
    </row>
    <row r="15" spans="1:24" x14ac:dyDescent="0.35">
      <c r="A15" s="6" t="s">
        <v>69</v>
      </c>
      <c r="B15" s="130">
        <v>1.8</v>
      </c>
      <c r="C15" s="130">
        <v>1.4</v>
      </c>
      <c r="D15" s="130">
        <v>1.4</v>
      </c>
      <c r="E15" s="130">
        <v>1.7</v>
      </c>
      <c r="F15" s="130">
        <v>1.8</v>
      </c>
      <c r="G15" s="130">
        <v>1.3</v>
      </c>
      <c r="H15" s="130">
        <v>1.2</v>
      </c>
      <c r="I15" s="130">
        <v>1.5</v>
      </c>
      <c r="J15" s="130">
        <v>1.2</v>
      </c>
      <c r="K15" s="130">
        <v>1.9</v>
      </c>
      <c r="L15" s="130">
        <v>1.1000000000000001</v>
      </c>
      <c r="M15" s="130">
        <v>1.2</v>
      </c>
      <c r="N15" s="130">
        <v>1.6</v>
      </c>
      <c r="O15" s="130">
        <v>1.6</v>
      </c>
      <c r="P15" s="133">
        <v>1.1000000000000001</v>
      </c>
      <c r="Q15" s="2"/>
      <c r="R15" s="6" t="s">
        <v>67</v>
      </c>
      <c r="S15" s="10">
        <v>10</v>
      </c>
      <c r="T15" s="11">
        <v>17000</v>
      </c>
    </row>
    <row r="16" spans="1:24" ht="18.600000000000001" thickBot="1" x14ac:dyDescent="0.4">
      <c r="A16" s="13" t="s">
        <v>70</v>
      </c>
      <c r="B16" s="131">
        <v>1.7</v>
      </c>
      <c r="C16" s="131">
        <v>1.5</v>
      </c>
      <c r="D16" s="131">
        <v>1.8</v>
      </c>
      <c r="E16" s="131">
        <v>1.7</v>
      </c>
      <c r="F16" s="131">
        <v>1.6</v>
      </c>
      <c r="G16" s="131">
        <v>1.3</v>
      </c>
      <c r="H16" s="131">
        <v>1.7</v>
      </c>
      <c r="I16" s="131">
        <v>1.5</v>
      </c>
      <c r="J16" s="131">
        <v>1.3</v>
      </c>
      <c r="K16" s="131">
        <v>1.4</v>
      </c>
      <c r="L16" s="131">
        <v>1.9</v>
      </c>
      <c r="M16" s="131">
        <v>1.3</v>
      </c>
      <c r="N16" s="131">
        <v>1.1000000000000001</v>
      </c>
      <c r="O16" s="131">
        <v>1.1000000000000001</v>
      </c>
      <c r="P16" s="132">
        <v>1.3</v>
      </c>
      <c r="Q16" s="2"/>
      <c r="R16" s="6" t="s">
        <v>68</v>
      </c>
      <c r="S16" s="10">
        <v>25</v>
      </c>
      <c r="T16" s="11">
        <v>16000</v>
      </c>
    </row>
    <row r="17" spans="1:36" ht="18.600000000000001" thickBot="1" x14ac:dyDescent="0.4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 t="s">
        <v>69</v>
      </c>
      <c r="S17" s="10">
        <v>30</v>
      </c>
      <c r="T17" s="11">
        <v>15000</v>
      </c>
    </row>
    <row r="18" spans="1:36" ht="21.6" thickBot="1" x14ac:dyDescent="0.45">
      <c r="A18" s="140" t="s">
        <v>71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  <c r="R18" s="13" t="s">
        <v>70</v>
      </c>
      <c r="S18" s="16">
        <v>50</v>
      </c>
      <c r="T18" s="17">
        <v>11000</v>
      </c>
    </row>
    <row r="19" spans="1:36" ht="18.600000000000001" thickBot="1" x14ac:dyDescent="0.4">
      <c r="A19" s="3"/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4" t="s">
        <v>35</v>
      </c>
      <c r="I19" s="4" t="s">
        <v>36</v>
      </c>
      <c r="J19" s="4" t="s">
        <v>37</v>
      </c>
      <c r="K19" s="4" t="s">
        <v>38</v>
      </c>
      <c r="L19" s="4" t="s">
        <v>39</v>
      </c>
      <c r="M19" s="4" t="s">
        <v>40</v>
      </c>
      <c r="N19" s="4" t="s">
        <v>41</v>
      </c>
      <c r="O19" s="4" t="s">
        <v>42</v>
      </c>
      <c r="P19" s="5" t="s">
        <v>43</v>
      </c>
      <c r="Q19" s="2"/>
      <c r="R19" s="2"/>
      <c r="S19" s="2"/>
      <c r="T19" s="20"/>
    </row>
    <row r="20" spans="1:36" ht="21" x14ac:dyDescent="0.4">
      <c r="A20" s="6" t="s">
        <v>66</v>
      </c>
      <c r="B20" s="7">
        <f>IF(B4&lt;=75,1,0)</f>
        <v>0</v>
      </c>
      <c r="C20" s="7">
        <f t="shared" ref="C20:P20" si="0">IF(C4&lt;=75,1,0)</f>
        <v>0</v>
      </c>
      <c r="D20" s="7">
        <f t="shared" si="0"/>
        <v>1</v>
      </c>
      <c r="E20" s="7">
        <f t="shared" si="0"/>
        <v>0</v>
      </c>
      <c r="F20" s="7">
        <f t="shared" si="0"/>
        <v>0</v>
      </c>
      <c r="G20" s="7">
        <f t="shared" si="0"/>
        <v>1</v>
      </c>
      <c r="H20" s="7">
        <f t="shared" si="0"/>
        <v>0</v>
      </c>
      <c r="I20" s="7">
        <f t="shared" si="0"/>
        <v>1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1</v>
      </c>
      <c r="O20" s="7">
        <f t="shared" si="0"/>
        <v>0</v>
      </c>
      <c r="P20" s="30">
        <f t="shared" si="0"/>
        <v>0</v>
      </c>
      <c r="Q20" s="2"/>
      <c r="R20" s="140" t="s">
        <v>26</v>
      </c>
      <c r="S20" s="141"/>
      <c r="T20" s="142"/>
    </row>
    <row r="21" spans="1:36" x14ac:dyDescent="0.35">
      <c r="A21" s="6" t="s">
        <v>67</v>
      </c>
      <c r="B21" s="7">
        <f t="shared" ref="B21:P24" si="1">IF(B5&lt;=75,1,0)</f>
        <v>0</v>
      </c>
      <c r="C21" s="7">
        <f t="shared" si="1"/>
        <v>1</v>
      </c>
      <c r="D21" s="7">
        <f t="shared" si="1"/>
        <v>1</v>
      </c>
      <c r="E21" s="7">
        <f t="shared" si="1"/>
        <v>1</v>
      </c>
      <c r="F21" s="7">
        <f t="shared" si="1"/>
        <v>0</v>
      </c>
      <c r="G21" s="7">
        <f t="shared" si="1"/>
        <v>1</v>
      </c>
      <c r="H21" s="7">
        <f t="shared" si="1"/>
        <v>0</v>
      </c>
      <c r="I21" s="7">
        <f t="shared" si="1"/>
        <v>0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30">
        <f t="shared" si="1"/>
        <v>0</v>
      </c>
      <c r="Q21" s="2"/>
      <c r="R21" s="3"/>
      <c r="S21" s="4" t="s">
        <v>8</v>
      </c>
      <c r="T21" s="5" t="s">
        <v>6</v>
      </c>
    </row>
    <row r="22" spans="1:36" x14ac:dyDescent="0.35">
      <c r="A22" s="6" t="s">
        <v>68</v>
      </c>
      <c r="B22" s="7">
        <f t="shared" si="1"/>
        <v>0</v>
      </c>
      <c r="C22" s="7">
        <f t="shared" si="1"/>
        <v>0</v>
      </c>
      <c r="D22" s="7">
        <f t="shared" si="1"/>
        <v>1</v>
      </c>
      <c r="E22" s="7">
        <f t="shared" si="1"/>
        <v>0</v>
      </c>
      <c r="F22" s="7">
        <f t="shared" si="1"/>
        <v>1</v>
      </c>
      <c r="G22" s="7">
        <f t="shared" si="1"/>
        <v>1</v>
      </c>
      <c r="H22" s="7">
        <f t="shared" si="1"/>
        <v>0</v>
      </c>
      <c r="I22" s="7">
        <f t="shared" si="1"/>
        <v>1</v>
      </c>
      <c r="J22" s="7">
        <f t="shared" si="1"/>
        <v>1</v>
      </c>
      <c r="K22" s="7">
        <f t="shared" si="1"/>
        <v>1</v>
      </c>
      <c r="L22" s="7">
        <f t="shared" si="1"/>
        <v>0</v>
      </c>
      <c r="M22" s="7">
        <f t="shared" si="1"/>
        <v>1</v>
      </c>
      <c r="N22" s="7">
        <f t="shared" si="1"/>
        <v>1</v>
      </c>
      <c r="O22" s="7">
        <f t="shared" si="1"/>
        <v>0</v>
      </c>
      <c r="P22" s="30">
        <f t="shared" si="1"/>
        <v>1</v>
      </c>
      <c r="Q22" s="2"/>
      <c r="R22" s="24" t="s">
        <v>64</v>
      </c>
      <c r="S22" s="25">
        <v>8</v>
      </c>
      <c r="T22" s="26">
        <v>3000</v>
      </c>
    </row>
    <row r="23" spans="1:36" ht="18.600000000000001" thickBot="1" x14ac:dyDescent="0.4">
      <c r="A23" s="6" t="s">
        <v>69</v>
      </c>
      <c r="B23" s="7">
        <f t="shared" si="1"/>
        <v>1</v>
      </c>
      <c r="C23" s="7">
        <f t="shared" si="1"/>
        <v>1</v>
      </c>
      <c r="D23" s="7">
        <f t="shared" si="1"/>
        <v>1</v>
      </c>
      <c r="E23" s="7">
        <f t="shared" si="1"/>
        <v>1</v>
      </c>
      <c r="F23" s="7">
        <f t="shared" si="1"/>
        <v>0</v>
      </c>
      <c r="G23" s="7">
        <f t="shared" si="1"/>
        <v>1</v>
      </c>
      <c r="H23" s="7">
        <f t="shared" si="1"/>
        <v>1</v>
      </c>
      <c r="I23" s="7">
        <f t="shared" si="1"/>
        <v>0</v>
      </c>
      <c r="J23" s="7">
        <f t="shared" si="1"/>
        <v>1</v>
      </c>
      <c r="K23" s="7">
        <f t="shared" si="1"/>
        <v>1</v>
      </c>
      <c r="L23" s="7">
        <f t="shared" si="1"/>
        <v>1</v>
      </c>
      <c r="M23" s="7">
        <f t="shared" si="1"/>
        <v>0</v>
      </c>
      <c r="N23" s="7">
        <f t="shared" si="1"/>
        <v>1</v>
      </c>
      <c r="O23" s="7">
        <f t="shared" si="1"/>
        <v>1</v>
      </c>
      <c r="P23" s="30">
        <f t="shared" si="1"/>
        <v>0</v>
      </c>
      <c r="Q23" s="2"/>
      <c r="R23" s="28" t="s">
        <v>65</v>
      </c>
      <c r="S23" s="22">
        <v>13</v>
      </c>
      <c r="T23" s="29">
        <v>6000</v>
      </c>
    </row>
    <row r="24" spans="1:36" ht="18.600000000000001" thickBot="1" x14ac:dyDescent="0.4">
      <c r="A24" s="13" t="s">
        <v>70</v>
      </c>
      <c r="B24" s="14">
        <f t="shared" si="1"/>
        <v>0</v>
      </c>
      <c r="C24" s="14">
        <f t="shared" si="1"/>
        <v>1</v>
      </c>
      <c r="D24" s="14">
        <f t="shared" si="1"/>
        <v>0</v>
      </c>
      <c r="E24" s="14">
        <f t="shared" si="1"/>
        <v>0</v>
      </c>
      <c r="F24" s="14">
        <f t="shared" si="1"/>
        <v>0</v>
      </c>
      <c r="G24" s="14">
        <f t="shared" si="1"/>
        <v>0</v>
      </c>
      <c r="H24" s="14">
        <f t="shared" si="1"/>
        <v>0</v>
      </c>
      <c r="I24" s="14">
        <f t="shared" si="1"/>
        <v>1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1"/>
        <v>0</v>
      </c>
      <c r="Q24" s="2"/>
      <c r="R24" s="2"/>
      <c r="S24" s="2"/>
      <c r="T24" s="20"/>
    </row>
    <row r="25" spans="1:36" ht="18.600000000000001" thickBot="1" x14ac:dyDescent="0.4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0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</row>
    <row r="26" spans="1:36" ht="21" x14ac:dyDescent="0.4">
      <c r="A26" s="27"/>
      <c r="B26" s="140" t="s">
        <v>63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2"/>
      <c r="Q26" s="2"/>
      <c r="R26" s="2"/>
      <c r="S26" s="2"/>
      <c r="T26" s="20"/>
    </row>
    <row r="27" spans="1:36" x14ac:dyDescent="0.35">
      <c r="A27" s="27"/>
      <c r="B27" s="3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5" t="s">
        <v>43</v>
      </c>
      <c r="Q27" s="2"/>
      <c r="R27" s="2"/>
      <c r="S27" s="2"/>
      <c r="T27" s="20"/>
    </row>
    <row r="28" spans="1:36" ht="18.600000000000001" thickBot="1" x14ac:dyDescent="0.4">
      <c r="A28" s="27"/>
      <c r="B28" s="106">
        <v>620</v>
      </c>
      <c r="C28" s="21">
        <v>457</v>
      </c>
      <c r="D28" s="21">
        <v>397</v>
      </c>
      <c r="E28" s="21">
        <v>600</v>
      </c>
      <c r="F28" s="21">
        <v>340</v>
      </c>
      <c r="G28" s="21">
        <v>535</v>
      </c>
      <c r="H28" s="21">
        <v>750</v>
      </c>
      <c r="I28" s="21">
        <v>352</v>
      </c>
      <c r="J28" s="22">
        <v>520</v>
      </c>
      <c r="K28" s="22">
        <v>407</v>
      </c>
      <c r="L28" s="22">
        <v>520</v>
      </c>
      <c r="M28" s="22">
        <v>690</v>
      </c>
      <c r="N28" s="22">
        <v>313</v>
      </c>
      <c r="O28" s="22">
        <v>503</v>
      </c>
      <c r="P28" s="23">
        <v>496</v>
      </c>
      <c r="Q28" s="2"/>
      <c r="R28" s="2"/>
      <c r="S28" s="2"/>
      <c r="T28" s="20"/>
    </row>
    <row r="29" spans="1:36" ht="18.600000000000001" thickBot="1" x14ac:dyDescent="0.4">
      <c r="A29" s="105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/>
    </row>
    <row r="31" spans="1:36" ht="18.600000000000001" thickBot="1" x14ac:dyDescent="0.4"/>
    <row r="32" spans="1:36" ht="26.4" thickBot="1" x14ac:dyDescent="0.55000000000000004">
      <c r="A32" s="159" t="s">
        <v>78</v>
      </c>
      <c r="B32" s="160"/>
      <c r="C32" s="121" t="s">
        <v>79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</row>
    <row r="33" spans="1:22" ht="43.2" customHeight="1" thickBot="1" x14ac:dyDescent="0.4">
      <c r="A33" s="45" t="s">
        <v>20</v>
      </c>
      <c r="B33" s="110">
        <f>SUM(B34:B38)</f>
        <v>1229575.2000000002</v>
      </c>
      <c r="C33" s="175" t="s">
        <v>5</v>
      </c>
      <c r="D33" s="176"/>
      <c r="E33" s="177"/>
      <c r="F33" s="175" t="s">
        <v>3</v>
      </c>
      <c r="G33" s="176"/>
      <c r="H33" s="177"/>
      <c r="I33" s="175" t="s">
        <v>77</v>
      </c>
      <c r="J33" s="176"/>
      <c r="K33" s="177"/>
      <c r="L33" s="178" t="s">
        <v>82</v>
      </c>
      <c r="M33" s="179"/>
      <c r="N33" s="180"/>
      <c r="O33" s="181" t="s">
        <v>73</v>
      </c>
      <c r="P33" s="182"/>
      <c r="Q33" s="183"/>
    </row>
    <row r="34" spans="1:22" ht="18.600000000000001" thickBot="1" x14ac:dyDescent="0.4">
      <c r="A34" s="33" t="s">
        <v>12</v>
      </c>
      <c r="B34" s="111">
        <f>SUMPRODUCT(B47:C47,B48:C48)</f>
        <v>82500</v>
      </c>
      <c r="C34" s="75">
        <f>D42-V42</f>
        <v>0</v>
      </c>
      <c r="D34" s="39" t="s">
        <v>4</v>
      </c>
      <c r="E34" s="63">
        <v>0</v>
      </c>
      <c r="F34" s="78">
        <f>V42-E42*$G$49</f>
        <v>-6411</v>
      </c>
      <c r="G34" s="39" t="s">
        <v>2</v>
      </c>
      <c r="H34" s="63">
        <v>0</v>
      </c>
      <c r="I34" s="124">
        <f>SUM(E42:E46)</f>
        <v>3</v>
      </c>
      <c r="J34" s="39" t="s">
        <v>1</v>
      </c>
      <c r="K34" s="63">
        <v>0</v>
      </c>
      <c r="L34" s="137">
        <f>SUMPRODUCT(B20:P24,G42:U46)/G49</f>
        <v>0.80586666666666662</v>
      </c>
      <c r="M34" s="135" t="s">
        <v>15</v>
      </c>
      <c r="N34" s="139">
        <v>0.8</v>
      </c>
      <c r="O34" s="81">
        <f>SUMPRODUCT(G42:U46,B4:P8)/G49</f>
        <v>64.841066666666663</v>
      </c>
      <c r="P34" s="40" t="s">
        <v>2</v>
      </c>
      <c r="Q34" s="66">
        <v>65</v>
      </c>
    </row>
    <row r="35" spans="1:22" ht="18.600000000000001" thickBot="1" x14ac:dyDescent="0.4">
      <c r="A35" s="33" t="s">
        <v>11</v>
      </c>
      <c r="B35" s="111">
        <f>SUMPRODUCT(S4:T8,B42:C46)*T10</f>
        <v>370350.6</v>
      </c>
      <c r="C35" s="76">
        <f>D43-V43</f>
        <v>0</v>
      </c>
      <c r="D35" s="42"/>
      <c r="E35" s="64">
        <v>0</v>
      </c>
      <c r="F35" s="79">
        <f>V43-E43*$G$49</f>
        <v>-2855</v>
      </c>
      <c r="G35" s="42"/>
      <c r="H35" s="64">
        <v>0</v>
      </c>
      <c r="I35" s="125"/>
      <c r="J35" s="43" t="s">
        <v>0</v>
      </c>
      <c r="K35" s="65">
        <v>5</v>
      </c>
      <c r="L35" s="92"/>
      <c r="M35" s="92"/>
      <c r="N35" s="92"/>
      <c r="O35" s="92"/>
      <c r="P35" s="92"/>
      <c r="Q35" s="93"/>
    </row>
    <row r="36" spans="1:22" ht="18.600000000000001" thickBot="1" x14ac:dyDescent="0.4">
      <c r="A36" s="33" t="s">
        <v>17</v>
      </c>
      <c r="B36" s="111">
        <f>SUMPRODUCT(T14:T18,E42:E46)</f>
        <v>52000</v>
      </c>
      <c r="C36" s="76">
        <f>D44-V44</f>
        <v>0</v>
      </c>
      <c r="D36" s="42"/>
      <c r="E36" s="64">
        <v>0</v>
      </c>
      <c r="F36" s="79">
        <f>V44-E44*$G$49</f>
        <v>0</v>
      </c>
      <c r="G36" s="42"/>
      <c r="H36" s="64">
        <v>0</v>
      </c>
      <c r="I36" s="2"/>
      <c r="J36" s="2"/>
      <c r="K36" s="2"/>
      <c r="L36" s="2"/>
      <c r="M36" s="2"/>
      <c r="N36" s="92"/>
      <c r="O36" s="118" t="s">
        <v>80</v>
      </c>
      <c r="P36" s="119"/>
      <c r="Q36" s="120"/>
    </row>
    <row r="37" spans="1:22" ht="18.600000000000001" thickBot="1" x14ac:dyDescent="0.4">
      <c r="A37" s="33" t="s">
        <v>18</v>
      </c>
      <c r="B37" s="111">
        <f>SUMPRODUCT(S14:S18,D42:D46)</f>
        <v>108142</v>
      </c>
      <c r="C37" s="76">
        <f>D45-V45</f>
        <v>0</v>
      </c>
      <c r="D37" s="42"/>
      <c r="E37" s="64">
        <v>0</v>
      </c>
      <c r="F37" s="79">
        <f>V45-E45*$G$49</f>
        <v>-5734</v>
      </c>
      <c r="G37" s="42"/>
      <c r="H37" s="64">
        <v>0</v>
      </c>
      <c r="I37" s="2"/>
      <c r="J37" s="2"/>
      <c r="K37" s="2"/>
      <c r="L37" s="2"/>
      <c r="M37" s="2"/>
      <c r="N37" s="92"/>
      <c r="O37" s="118" t="s">
        <v>81</v>
      </c>
      <c r="P37" s="119"/>
      <c r="Q37" s="120"/>
    </row>
    <row r="38" spans="1:22" ht="18.600000000000001" thickBot="1" x14ac:dyDescent="0.4">
      <c r="A38" s="34" t="s">
        <v>10</v>
      </c>
      <c r="B38" s="112">
        <f>SUMPRODUCT(G42:U46,B4:P8,B12:P16)</f>
        <v>616582.60000000009</v>
      </c>
      <c r="C38" s="77">
        <f>D46-V46</f>
        <v>0</v>
      </c>
      <c r="D38" s="43"/>
      <c r="E38" s="65">
        <v>0</v>
      </c>
      <c r="F38" s="80">
        <f>V46-E46*$G$49</f>
        <v>0</v>
      </c>
      <c r="G38" s="43"/>
      <c r="H38" s="65">
        <v>0</v>
      </c>
      <c r="I38" s="94"/>
      <c r="J38" s="94"/>
      <c r="K38" s="94"/>
      <c r="L38" s="94"/>
      <c r="M38" s="94"/>
      <c r="N38" s="94"/>
      <c r="O38" s="94"/>
      <c r="P38" s="94"/>
      <c r="Q38" s="95"/>
    </row>
    <row r="39" spans="1:22" ht="18.600000000000001" thickBot="1" x14ac:dyDescent="0.4"/>
    <row r="40" spans="1:22" ht="26.4" thickBot="1" x14ac:dyDescent="0.55000000000000004">
      <c r="A40" s="165" t="s">
        <v>21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7"/>
    </row>
    <row r="41" spans="1:22" ht="21" x14ac:dyDescent="0.4">
      <c r="A41" s="86" t="s">
        <v>22</v>
      </c>
      <c r="B41" s="87" t="s">
        <v>64</v>
      </c>
      <c r="C41" s="87" t="s">
        <v>65</v>
      </c>
      <c r="D41" s="88" t="s">
        <v>9</v>
      </c>
      <c r="E41" s="89" t="s">
        <v>13</v>
      </c>
      <c r="F41" s="86" t="s">
        <v>23</v>
      </c>
      <c r="G41" s="87" t="s">
        <v>29</v>
      </c>
      <c r="H41" s="87" t="s">
        <v>30</v>
      </c>
      <c r="I41" s="87" t="s">
        <v>31</v>
      </c>
      <c r="J41" s="87" t="s">
        <v>32</v>
      </c>
      <c r="K41" s="87" t="s">
        <v>33</v>
      </c>
      <c r="L41" s="87" t="s">
        <v>34</v>
      </c>
      <c r="M41" s="87" t="s">
        <v>35</v>
      </c>
      <c r="N41" s="87" t="s">
        <v>36</v>
      </c>
      <c r="O41" s="87" t="s">
        <v>37</v>
      </c>
      <c r="P41" s="87" t="s">
        <v>38</v>
      </c>
      <c r="Q41" s="87" t="s">
        <v>39</v>
      </c>
      <c r="R41" s="87" t="s">
        <v>40</v>
      </c>
      <c r="S41" s="87" t="s">
        <v>41</v>
      </c>
      <c r="T41" s="87" t="s">
        <v>42</v>
      </c>
      <c r="U41" s="90" t="s">
        <v>43</v>
      </c>
      <c r="V41" s="91" t="s">
        <v>9</v>
      </c>
    </row>
    <row r="42" spans="1:22" x14ac:dyDescent="0.35">
      <c r="A42" s="46" t="s">
        <v>66</v>
      </c>
      <c r="B42" s="68">
        <v>1089</v>
      </c>
      <c r="C42" s="68">
        <v>0</v>
      </c>
      <c r="D42" s="58">
        <f>SUM(B42:C42)</f>
        <v>1089</v>
      </c>
      <c r="E42" s="69">
        <v>1</v>
      </c>
      <c r="F42" s="46" t="s">
        <v>66</v>
      </c>
      <c r="G42" s="71">
        <v>0</v>
      </c>
      <c r="H42" s="71">
        <v>0</v>
      </c>
      <c r="I42" s="71">
        <v>397</v>
      </c>
      <c r="J42" s="71">
        <v>0</v>
      </c>
      <c r="K42" s="71">
        <v>340</v>
      </c>
      <c r="L42" s="71">
        <v>0</v>
      </c>
      <c r="M42" s="71">
        <v>0</v>
      </c>
      <c r="N42" s="71">
        <v>352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2">
        <v>0</v>
      </c>
      <c r="V42" s="56">
        <f>SUM(G42:U42)</f>
        <v>1089</v>
      </c>
    </row>
    <row r="43" spans="1:22" x14ac:dyDescent="0.35">
      <c r="A43" s="46" t="s">
        <v>67</v>
      </c>
      <c r="B43" s="68">
        <v>145</v>
      </c>
      <c r="C43" s="68">
        <v>4500</v>
      </c>
      <c r="D43" s="58">
        <f>SUM(B43:C43)</f>
        <v>4645</v>
      </c>
      <c r="E43" s="69">
        <v>1</v>
      </c>
      <c r="F43" s="46" t="s">
        <v>67</v>
      </c>
      <c r="G43" s="71">
        <v>620</v>
      </c>
      <c r="H43" s="71">
        <v>457</v>
      </c>
      <c r="I43" s="71">
        <v>0</v>
      </c>
      <c r="J43" s="71">
        <v>600</v>
      </c>
      <c r="K43" s="71">
        <v>0</v>
      </c>
      <c r="L43" s="71">
        <v>535</v>
      </c>
      <c r="M43" s="71">
        <v>0</v>
      </c>
      <c r="N43" s="71">
        <v>0</v>
      </c>
      <c r="O43" s="71">
        <v>520</v>
      </c>
      <c r="P43" s="71">
        <v>407</v>
      </c>
      <c r="Q43" s="71">
        <v>0</v>
      </c>
      <c r="R43" s="71">
        <v>690</v>
      </c>
      <c r="S43" s="71">
        <v>313</v>
      </c>
      <c r="T43" s="71">
        <v>503</v>
      </c>
      <c r="U43" s="72">
        <v>0</v>
      </c>
      <c r="V43" s="56">
        <f>SUM(G43:U43)</f>
        <v>4645</v>
      </c>
    </row>
    <row r="44" spans="1:22" x14ac:dyDescent="0.35">
      <c r="A44" s="46" t="s">
        <v>68</v>
      </c>
      <c r="B44" s="68">
        <v>0</v>
      </c>
      <c r="C44" s="68">
        <v>0</v>
      </c>
      <c r="D44" s="58">
        <f>SUM(B44:C44)</f>
        <v>0</v>
      </c>
      <c r="E44" s="69">
        <v>0</v>
      </c>
      <c r="F44" s="46" t="s">
        <v>68</v>
      </c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71">
        <v>0</v>
      </c>
      <c r="U44" s="72">
        <v>0</v>
      </c>
      <c r="V44" s="56">
        <f>SUM(G44:U44)</f>
        <v>0</v>
      </c>
    </row>
    <row r="45" spans="1:22" x14ac:dyDescent="0.35">
      <c r="A45" s="6" t="s">
        <v>69</v>
      </c>
      <c r="B45" s="68">
        <v>1766</v>
      </c>
      <c r="C45" s="68">
        <v>0</v>
      </c>
      <c r="D45" s="58">
        <f>SUM(B45:C45)</f>
        <v>1766</v>
      </c>
      <c r="E45" s="69">
        <v>1</v>
      </c>
      <c r="F45" s="6" t="s">
        <v>69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750</v>
      </c>
      <c r="N45" s="71">
        <v>0</v>
      </c>
      <c r="O45" s="71">
        <v>0</v>
      </c>
      <c r="P45" s="71">
        <v>0</v>
      </c>
      <c r="Q45" s="71">
        <v>520</v>
      </c>
      <c r="R45" s="71">
        <v>0</v>
      </c>
      <c r="S45" s="71">
        <v>0</v>
      </c>
      <c r="T45" s="71">
        <v>0</v>
      </c>
      <c r="U45" s="72">
        <v>496</v>
      </c>
      <c r="V45" s="56">
        <f>SUM(G45:U45)</f>
        <v>1766</v>
      </c>
    </row>
    <row r="46" spans="1:22" ht="18.600000000000001" thickBot="1" x14ac:dyDescent="0.4">
      <c r="A46" s="46" t="s">
        <v>70</v>
      </c>
      <c r="B46" s="68">
        <v>0</v>
      </c>
      <c r="C46" s="68">
        <v>0</v>
      </c>
      <c r="D46" s="59">
        <f>SUM(B46:C46)</f>
        <v>0</v>
      </c>
      <c r="E46" s="70">
        <v>0</v>
      </c>
      <c r="F46" s="52" t="s">
        <v>70</v>
      </c>
      <c r="G46" s="73">
        <v>0</v>
      </c>
      <c r="H46" s="73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4">
        <v>0</v>
      </c>
      <c r="V46" s="57">
        <f>SUM(G46:U46)</f>
        <v>0</v>
      </c>
    </row>
    <row r="47" spans="1:22" ht="18.600000000000001" thickBot="1" x14ac:dyDescent="0.4">
      <c r="A47" s="60" t="s">
        <v>9</v>
      </c>
      <c r="B47" s="61">
        <f>SUM(B42:B46)</f>
        <v>3000</v>
      </c>
      <c r="C47" s="62">
        <f>SUM(C42:C46)</f>
        <v>4500</v>
      </c>
      <c r="D47" s="2"/>
      <c r="E47" s="2"/>
      <c r="F47" s="53" t="s">
        <v>9</v>
      </c>
      <c r="G47" s="54">
        <f t="shared" ref="G47:N47" si="2">SUM(G42:G46)</f>
        <v>620</v>
      </c>
      <c r="H47" s="54">
        <f t="shared" si="2"/>
        <v>457</v>
      </c>
      <c r="I47" s="54">
        <f t="shared" si="2"/>
        <v>397</v>
      </c>
      <c r="J47" s="54">
        <f t="shared" si="2"/>
        <v>600</v>
      </c>
      <c r="K47" s="54">
        <f t="shared" si="2"/>
        <v>340</v>
      </c>
      <c r="L47" s="54">
        <f t="shared" si="2"/>
        <v>535</v>
      </c>
      <c r="M47" s="54">
        <f t="shared" si="2"/>
        <v>750</v>
      </c>
      <c r="N47" s="54">
        <f t="shared" si="2"/>
        <v>352</v>
      </c>
      <c r="O47" s="54">
        <f>SUM(O42:O46)</f>
        <v>520</v>
      </c>
      <c r="P47" s="54">
        <f t="shared" ref="P47:U47" si="3">SUM(P42:P46)</f>
        <v>407</v>
      </c>
      <c r="Q47" s="54">
        <f t="shared" si="3"/>
        <v>520</v>
      </c>
      <c r="R47" s="54">
        <f t="shared" si="3"/>
        <v>690</v>
      </c>
      <c r="S47" s="54">
        <f t="shared" si="3"/>
        <v>313</v>
      </c>
      <c r="T47" s="54">
        <f t="shared" si="3"/>
        <v>503</v>
      </c>
      <c r="U47" s="55">
        <f t="shared" si="3"/>
        <v>496</v>
      </c>
      <c r="V47" s="20"/>
    </row>
    <row r="48" spans="1:22" ht="18.600000000000001" thickBot="1" x14ac:dyDescent="0.4">
      <c r="A48" s="47" t="s">
        <v>8</v>
      </c>
      <c r="B48" s="48">
        <v>8</v>
      </c>
      <c r="C48" s="49">
        <v>13</v>
      </c>
      <c r="D48" s="2"/>
      <c r="E48" s="2"/>
      <c r="F48" s="47" t="s">
        <v>7</v>
      </c>
      <c r="G48" s="82">
        <v>620</v>
      </c>
      <c r="H48" s="82">
        <v>457</v>
      </c>
      <c r="I48" s="82">
        <v>397</v>
      </c>
      <c r="J48" s="82">
        <v>600</v>
      </c>
      <c r="K48" s="82">
        <v>340</v>
      </c>
      <c r="L48" s="82">
        <v>535</v>
      </c>
      <c r="M48" s="82">
        <v>750</v>
      </c>
      <c r="N48" s="82">
        <v>352</v>
      </c>
      <c r="O48" s="82">
        <v>520</v>
      </c>
      <c r="P48" s="84">
        <v>407</v>
      </c>
      <c r="Q48" s="84">
        <v>520</v>
      </c>
      <c r="R48" s="84">
        <v>690</v>
      </c>
      <c r="S48" s="84">
        <v>313</v>
      </c>
      <c r="T48" s="84">
        <v>503</v>
      </c>
      <c r="U48" s="85">
        <v>496</v>
      </c>
      <c r="V48" s="20"/>
    </row>
    <row r="49" spans="1:22" ht="18.600000000000001" thickBot="1" x14ac:dyDescent="0.4">
      <c r="A49" s="47" t="s">
        <v>6</v>
      </c>
      <c r="B49" s="82">
        <v>3000</v>
      </c>
      <c r="C49" s="83">
        <v>6000</v>
      </c>
      <c r="D49" s="31"/>
      <c r="E49" s="31"/>
      <c r="F49" s="50" t="s">
        <v>62</v>
      </c>
      <c r="G49" s="51">
        <f>SUM(G48:U48)</f>
        <v>7500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2"/>
    </row>
    <row r="51" spans="1:22" x14ac:dyDescent="0.35">
      <c r="F51" s="116"/>
    </row>
    <row r="54" spans="1:22" x14ac:dyDescent="0.35">
      <c r="F54" s="116"/>
    </row>
    <row r="60" spans="1:22" x14ac:dyDescent="0.35">
      <c r="F60" s="35"/>
      <c r="G60" s="35"/>
      <c r="H60" s="35"/>
      <c r="I60" s="35"/>
      <c r="J60" s="35"/>
      <c r="K60" s="35"/>
    </row>
    <row r="63" spans="1:22" ht="43.8" customHeight="1" x14ac:dyDescent="0.35"/>
  </sheetData>
  <mergeCells count="25">
    <mergeCell ref="W3:X3"/>
    <mergeCell ref="A1:T1"/>
    <mergeCell ref="V1:X1"/>
    <mergeCell ref="A2:P2"/>
    <mergeCell ref="R2:T2"/>
    <mergeCell ref="W2:X2"/>
    <mergeCell ref="A32:B32"/>
    <mergeCell ref="W9:X9"/>
    <mergeCell ref="A10:P10"/>
    <mergeCell ref="R10:S10"/>
    <mergeCell ref="W10:X10"/>
    <mergeCell ref="W11:X11"/>
    <mergeCell ref="R12:T12"/>
    <mergeCell ref="W12:X12"/>
    <mergeCell ref="W13:X13"/>
    <mergeCell ref="W14:X14"/>
    <mergeCell ref="A18:P18"/>
    <mergeCell ref="R20:T20"/>
    <mergeCell ref="B26:P26"/>
    <mergeCell ref="A40:V40"/>
    <mergeCell ref="C33:E33"/>
    <mergeCell ref="F33:H33"/>
    <mergeCell ref="I33:K33"/>
    <mergeCell ref="L33:N33"/>
    <mergeCell ref="O33:Q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opLeftCell="A16" zoomScale="55" zoomScaleNormal="55" workbookViewId="0">
      <selection activeCell="R10" sqref="R10:S10"/>
    </sheetView>
  </sheetViews>
  <sheetFormatPr defaultRowHeight="18" x14ac:dyDescent="0.35"/>
  <cols>
    <col min="1" max="1" width="29.6640625" style="1" customWidth="1"/>
    <col min="2" max="2" width="19.33203125" style="1" customWidth="1"/>
    <col min="3" max="3" width="16.21875" style="1" customWidth="1"/>
    <col min="4" max="4" width="7" style="1" bestFit="1" customWidth="1"/>
    <col min="5" max="5" width="17.6640625" style="1" customWidth="1"/>
    <col min="6" max="6" width="21.109375" style="1" customWidth="1"/>
    <col min="7" max="7" width="8.44140625" style="1" bestFit="1" customWidth="1"/>
    <col min="8" max="10" width="7.21875" style="1" bestFit="1" customWidth="1"/>
    <col min="11" max="11" width="10.44140625" style="1" customWidth="1"/>
    <col min="12" max="12" width="9.44140625" style="1" bestFit="1" customWidth="1"/>
    <col min="13" max="13" width="8.5546875" style="1" bestFit="1" customWidth="1"/>
    <col min="14" max="14" width="22.6640625" style="1" customWidth="1"/>
    <col min="15" max="16" width="8.5546875" style="1" bestFit="1" customWidth="1"/>
    <col min="17" max="17" width="13.109375" style="1" customWidth="1"/>
    <col min="18" max="18" width="17.6640625" style="1" bestFit="1" customWidth="1"/>
    <col min="19" max="19" width="31.44140625" style="1" customWidth="1"/>
    <col min="20" max="20" width="17.44140625" style="1" customWidth="1"/>
    <col min="21" max="21" width="8.5546875" style="1" bestFit="1" customWidth="1"/>
    <col min="22" max="22" width="27.44140625" style="1" customWidth="1"/>
    <col min="23" max="23" width="39.109375" style="1" bestFit="1" customWidth="1"/>
    <col min="24" max="25" width="8.88671875" style="1"/>
    <col min="26" max="26" width="14.44140625" style="1" bestFit="1" customWidth="1"/>
    <col min="27" max="16384" width="8.88671875" style="1"/>
  </cols>
  <sheetData>
    <row r="1" spans="1:24" ht="26.4" thickBot="1" x14ac:dyDescent="0.55000000000000004">
      <c r="A1" s="143" t="s">
        <v>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  <c r="U1" s="67"/>
      <c r="V1" s="146" t="s">
        <v>24</v>
      </c>
      <c r="W1" s="147"/>
      <c r="X1" s="148"/>
    </row>
    <row r="2" spans="1:24" ht="21" x14ac:dyDescent="0.4">
      <c r="A2" s="140" t="s">
        <v>27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07"/>
      <c r="R2" s="140" t="s">
        <v>28</v>
      </c>
      <c r="S2" s="141"/>
      <c r="T2" s="142"/>
      <c r="V2" s="102" t="s">
        <v>44</v>
      </c>
      <c r="W2" s="168" t="s">
        <v>46</v>
      </c>
      <c r="X2" s="169"/>
    </row>
    <row r="3" spans="1:24" x14ac:dyDescent="0.35">
      <c r="A3" s="3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5" t="s">
        <v>43</v>
      </c>
      <c r="Q3" s="2"/>
      <c r="R3" s="3"/>
      <c r="S3" s="4" t="s">
        <v>64</v>
      </c>
      <c r="T3" s="5" t="s">
        <v>65</v>
      </c>
      <c r="V3" s="103" t="s">
        <v>45</v>
      </c>
      <c r="W3" s="170" t="s">
        <v>47</v>
      </c>
      <c r="X3" s="171"/>
    </row>
    <row r="4" spans="1:24" x14ac:dyDescent="0.35">
      <c r="A4" s="6" t="s">
        <v>66</v>
      </c>
      <c r="B4" s="7">
        <v>89</v>
      </c>
      <c r="C4" s="7">
        <v>78</v>
      </c>
      <c r="D4" s="7">
        <v>69</v>
      </c>
      <c r="E4" s="7">
        <v>95</v>
      </c>
      <c r="F4" s="7">
        <v>85</v>
      </c>
      <c r="G4" s="7">
        <v>73</v>
      </c>
      <c r="H4" s="7">
        <v>88</v>
      </c>
      <c r="I4" s="7">
        <v>73</v>
      </c>
      <c r="J4" s="7">
        <v>86</v>
      </c>
      <c r="K4" s="8">
        <v>90</v>
      </c>
      <c r="L4" s="8">
        <v>93</v>
      </c>
      <c r="M4" s="8">
        <v>77</v>
      </c>
      <c r="N4" s="8">
        <v>55</v>
      </c>
      <c r="O4" s="8">
        <v>79</v>
      </c>
      <c r="P4" s="9">
        <v>91</v>
      </c>
      <c r="Q4" s="2"/>
      <c r="R4" s="6" t="s">
        <v>66</v>
      </c>
      <c r="S4" s="25">
        <v>860</v>
      </c>
      <c r="T4" s="26">
        <v>873</v>
      </c>
      <c r="V4" s="103" t="s">
        <v>12</v>
      </c>
      <c r="W4" s="8" t="s">
        <v>51</v>
      </c>
      <c r="X4" s="96" t="s">
        <v>53</v>
      </c>
    </row>
    <row r="5" spans="1:24" x14ac:dyDescent="0.35">
      <c r="A5" s="6" t="s">
        <v>67</v>
      </c>
      <c r="B5" s="7">
        <v>90</v>
      </c>
      <c r="C5" s="7">
        <v>72</v>
      </c>
      <c r="D5" s="7">
        <v>63</v>
      </c>
      <c r="E5" s="7">
        <v>61</v>
      </c>
      <c r="F5" s="7">
        <v>94</v>
      </c>
      <c r="G5" s="7">
        <v>58</v>
      </c>
      <c r="H5" s="7">
        <v>89</v>
      </c>
      <c r="I5" s="7">
        <v>80</v>
      </c>
      <c r="J5" s="7">
        <v>55</v>
      </c>
      <c r="K5" s="8">
        <v>66</v>
      </c>
      <c r="L5" s="8">
        <v>74</v>
      </c>
      <c r="M5" s="8">
        <v>51</v>
      </c>
      <c r="N5" s="8">
        <v>51</v>
      </c>
      <c r="O5" s="8">
        <v>50</v>
      </c>
      <c r="P5" s="9">
        <v>100</v>
      </c>
      <c r="Q5" s="2"/>
      <c r="R5" s="24" t="s">
        <v>67</v>
      </c>
      <c r="S5" s="25">
        <v>830</v>
      </c>
      <c r="T5" s="26">
        <v>815</v>
      </c>
      <c r="V5" s="103" t="s">
        <v>11</v>
      </c>
      <c r="W5" s="8" t="s">
        <v>52</v>
      </c>
      <c r="X5" s="96" t="s">
        <v>53</v>
      </c>
    </row>
    <row r="6" spans="1:24" x14ac:dyDescent="0.35">
      <c r="A6" s="6" t="s">
        <v>68</v>
      </c>
      <c r="B6" s="7">
        <v>81</v>
      </c>
      <c r="C6" s="7">
        <v>82</v>
      </c>
      <c r="D6" s="7">
        <v>71</v>
      </c>
      <c r="E6" s="7">
        <v>98</v>
      </c>
      <c r="F6" s="7">
        <v>62</v>
      </c>
      <c r="G6" s="7">
        <v>71</v>
      </c>
      <c r="H6" s="7">
        <v>85</v>
      </c>
      <c r="I6" s="7">
        <v>75</v>
      </c>
      <c r="J6" s="7">
        <v>72</v>
      </c>
      <c r="K6" s="8">
        <v>62</v>
      </c>
      <c r="L6" s="8">
        <v>81</v>
      </c>
      <c r="M6" s="8">
        <v>68</v>
      </c>
      <c r="N6" s="8">
        <v>50</v>
      </c>
      <c r="O6" s="8">
        <v>82</v>
      </c>
      <c r="P6" s="9">
        <v>70</v>
      </c>
      <c r="Q6" s="2"/>
      <c r="R6" s="24" t="s">
        <v>68</v>
      </c>
      <c r="S6" s="25">
        <v>815</v>
      </c>
      <c r="T6" s="26">
        <v>790</v>
      </c>
      <c r="V6" s="103" t="s">
        <v>10</v>
      </c>
      <c r="W6" s="8" t="s">
        <v>50</v>
      </c>
      <c r="X6" s="96" t="s">
        <v>53</v>
      </c>
    </row>
    <row r="7" spans="1:24" x14ac:dyDescent="0.35">
      <c r="A7" s="6" t="s">
        <v>69</v>
      </c>
      <c r="B7" s="7">
        <v>73</v>
      </c>
      <c r="C7" s="7">
        <v>67</v>
      </c>
      <c r="D7" s="7">
        <v>55</v>
      </c>
      <c r="E7" s="7">
        <v>75</v>
      </c>
      <c r="F7" s="7">
        <v>86</v>
      </c>
      <c r="G7" s="7">
        <v>54</v>
      </c>
      <c r="H7" s="7">
        <v>62</v>
      </c>
      <c r="I7" s="7">
        <v>99</v>
      </c>
      <c r="J7" s="7">
        <v>59</v>
      </c>
      <c r="K7" s="8">
        <v>75</v>
      </c>
      <c r="L7" s="8">
        <v>53</v>
      </c>
      <c r="M7" s="8">
        <v>96</v>
      </c>
      <c r="N7" s="8">
        <v>68</v>
      </c>
      <c r="O7" s="8">
        <v>72</v>
      </c>
      <c r="P7" s="9">
        <v>85</v>
      </c>
      <c r="Q7" s="2"/>
      <c r="R7" s="12" t="s">
        <v>69</v>
      </c>
      <c r="S7" s="25">
        <v>820</v>
      </c>
      <c r="T7" s="26">
        <v>833</v>
      </c>
      <c r="V7" s="103" t="s">
        <v>17</v>
      </c>
      <c r="W7" s="8" t="s">
        <v>48</v>
      </c>
      <c r="X7" s="96" t="s">
        <v>53</v>
      </c>
    </row>
    <row r="8" spans="1:24" ht="18.600000000000001" thickBot="1" x14ac:dyDescent="0.4">
      <c r="A8" s="13" t="s">
        <v>70</v>
      </c>
      <c r="B8" s="14">
        <v>89</v>
      </c>
      <c r="C8" s="14">
        <v>74</v>
      </c>
      <c r="D8" s="14">
        <v>80</v>
      </c>
      <c r="E8" s="14">
        <v>97</v>
      </c>
      <c r="F8" s="14">
        <v>100</v>
      </c>
      <c r="G8" s="14">
        <v>101</v>
      </c>
      <c r="H8" s="14">
        <v>87</v>
      </c>
      <c r="I8" s="14">
        <v>74</v>
      </c>
      <c r="J8" s="14">
        <v>101</v>
      </c>
      <c r="K8" s="14">
        <v>97</v>
      </c>
      <c r="L8" s="14">
        <v>105</v>
      </c>
      <c r="M8" s="14">
        <v>78</v>
      </c>
      <c r="N8" s="14">
        <v>88</v>
      </c>
      <c r="O8" s="14">
        <v>80</v>
      </c>
      <c r="P8" s="15">
        <v>80</v>
      </c>
      <c r="Q8" s="2"/>
      <c r="R8" s="28" t="s">
        <v>70</v>
      </c>
      <c r="S8" s="22">
        <v>727</v>
      </c>
      <c r="T8" s="29">
        <v>744</v>
      </c>
      <c r="V8" s="104" t="s">
        <v>18</v>
      </c>
      <c r="W8" s="38" t="s">
        <v>49</v>
      </c>
      <c r="X8" s="97" t="s">
        <v>53</v>
      </c>
    </row>
    <row r="9" spans="1:24" ht="18.600000000000001" thickBot="1" x14ac:dyDescent="0.4">
      <c r="A9" s="18"/>
      <c r="B9" s="19"/>
      <c r="C9" s="19"/>
      <c r="D9" s="19"/>
      <c r="E9" s="19"/>
      <c r="F9" s="19"/>
      <c r="G9" s="19"/>
      <c r="H9" s="19"/>
      <c r="I9" s="19"/>
      <c r="J9" s="19"/>
      <c r="K9" s="2"/>
      <c r="L9" s="2"/>
      <c r="M9" s="2"/>
      <c r="N9" s="2"/>
      <c r="O9" s="2"/>
      <c r="P9" s="2"/>
      <c r="Q9" s="2"/>
      <c r="R9" s="2"/>
      <c r="S9" s="2"/>
      <c r="T9" s="20"/>
      <c r="V9" s="98"/>
      <c r="W9" s="149" t="s">
        <v>56</v>
      </c>
      <c r="X9" s="150"/>
    </row>
    <row r="10" spans="1:24" ht="21.6" thickBot="1" x14ac:dyDescent="0.45">
      <c r="A10" s="140" t="s">
        <v>99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2"/>
      <c r="Q10" s="2"/>
      <c r="R10" s="151" t="s">
        <v>101</v>
      </c>
      <c r="S10" s="152"/>
      <c r="T10" s="108">
        <v>0.06</v>
      </c>
      <c r="V10" s="99"/>
      <c r="W10" s="153" t="s">
        <v>58</v>
      </c>
      <c r="X10" s="154"/>
    </row>
    <row r="11" spans="1:24" ht="18.600000000000001" thickBot="1" x14ac:dyDescent="0.4">
      <c r="A11" s="3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  <c r="G11" s="4" t="s">
        <v>34</v>
      </c>
      <c r="H11" s="4" t="s">
        <v>35</v>
      </c>
      <c r="I11" s="4" t="s">
        <v>36</v>
      </c>
      <c r="J11" s="4" t="s">
        <v>37</v>
      </c>
      <c r="K11" s="4" t="s">
        <v>38</v>
      </c>
      <c r="L11" s="4" t="s">
        <v>39</v>
      </c>
      <c r="M11" s="4" t="s">
        <v>40</v>
      </c>
      <c r="N11" s="4" t="s">
        <v>41</v>
      </c>
      <c r="O11" s="4" t="s">
        <v>42</v>
      </c>
      <c r="P11" s="5" t="s">
        <v>43</v>
      </c>
      <c r="Q11" s="2"/>
      <c r="R11" s="2"/>
      <c r="S11" s="2"/>
      <c r="T11" s="20"/>
      <c r="V11" s="100"/>
      <c r="W11" s="155" t="s">
        <v>59</v>
      </c>
      <c r="X11" s="156"/>
    </row>
    <row r="12" spans="1:24" ht="21.6" thickBot="1" x14ac:dyDescent="0.45">
      <c r="A12" s="6" t="s">
        <v>66</v>
      </c>
      <c r="B12" s="130">
        <v>1.9</v>
      </c>
      <c r="C12" s="130">
        <v>1.9</v>
      </c>
      <c r="D12" s="130">
        <v>1</v>
      </c>
      <c r="E12" s="130">
        <v>1.2</v>
      </c>
      <c r="F12" s="130">
        <v>1.5</v>
      </c>
      <c r="G12" s="130">
        <v>1.2</v>
      </c>
      <c r="H12" s="130">
        <v>1.1000000000000001</v>
      </c>
      <c r="I12" s="130">
        <v>1.1000000000000001</v>
      </c>
      <c r="J12" s="130">
        <v>1.3</v>
      </c>
      <c r="K12" s="130">
        <v>1.8</v>
      </c>
      <c r="L12" s="130">
        <v>1.7</v>
      </c>
      <c r="M12" s="130">
        <v>1.6</v>
      </c>
      <c r="N12" s="130">
        <v>1.6</v>
      </c>
      <c r="O12" s="130">
        <v>1.2</v>
      </c>
      <c r="P12" s="133">
        <v>1.5</v>
      </c>
      <c r="Q12" s="2"/>
      <c r="R12" s="140" t="s">
        <v>25</v>
      </c>
      <c r="S12" s="141"/>
      <c r="T12" s="142"/>
      <c r="V12" s="101"/>
      <c r="W12" s="157" t="s">
        <v>57</v>
      </c>
      <c r="X12" s="158"/>
    </row>
    <row r="13" spans="1:24" x14ac:dyDescent="0.35">
      <c r="A13" s="6" t="s">
        <v>67</v>
      </c>
      <c r="B13" s="130">
        <v>1</v>
      </c>
      <c r="C13" s="130">
        <v>1.4</v>
      </c>
      <c r="D13" s="130">
        <v>1.2</v>
      </c>
      <c r="E13" s="130">
        <v>1.8</v>
      </c>
      <c r="F13" s="130">
        <v>1.9</v>
      </c>
      <c r="G13" s="130">
        <v>1</v>
      </c>
      <c r="H13" s="130">
        <v>1.6</v>
      </c>
      <c r="I13" s="130">
        <v>1.6</v>
      </c>
      <c r="J13" s="130">
        <v>1.3</v>
      </c>
      <c r="K13" s="130">
        <v>1.7</v>
      </c>
      <c r="L13" s="130">
        <v>1.5</v>
      </c>
      <c r="M13" s="130">
        <v>1.2</v>
      </c>
      <c r="N13" s="130">
        <v>1</v>
      </c>
      <c r="O13" s="130">
        <v>1.8</v>
      </c>
      <c r="P13" s="133">
        <v>1.2</v>
      </c>
      <c r="Q13" s="2"/>
      <c r="R13" s="3"/>
      <c r="S13" s="4" t="s">
        <v>8</v>
      </c>
      <c r="T13" s="5" t="s">
        <v>14</v>
      </c>
      <c r="V13" s="75" t="s">
        <v>54</v>
      </c>
      <c r="W13" s="149" t="s">
        <v>60</v>
      </c>
      <c r="X13" s="150"/>
    </row>
    <row r="14" spans="1:24" ht="18.600000000000001" thickBot="1" x14ac:dyDescent="0.4">
      <c r="A14" s="6" t="s">
        <v>68</v>
      </c>
      <c r="B14" s="130">
        <v>1.7</v>
      </c>
      <c r="C14" s="130">
        <v>1.4</v>
      </c>
      <c r="D14" s="130">
        <v>1.6</v>
      </c>
      <c r="E14" s="130">
        <v>1.5</v>
      </c>
      <c r="F14" s="130">
        <v>1.4</v>
      </c>
      <c r="G14" s="130">
        <v>1.8</v>
      </c>
      <c r="H14" s="130">
        <v>1.7</v>
      </c>
      <c r="I14" s="130">
        <v>1.9</v>
      </c>
      <c r="J14" s="130">
        <v>1</v>
      </c>
      <c r="K14" s="130">
        <v>1.9</v>
      </c>
      <c r="L14" s="130">
        <v>1.1000000000000001</v>
      </c>
      <c r="M14" s="130">
        <v>1.6</v>
      </c>
      <c r="N14" s="130">
        <v>1.8</v>
      </c>
      <c r="O14" s="130">
        <v>1.5</v>
      </c>
      <c r="P14" s="133">
        <v>1.9</v>
      </c>
      <c r="Q14" s="2"/>
      <c r="R14" s="6" t="s">
        <v>66</v>
      </c>
      <c r="S14" s="10">
        <v>8</v>
      </c>
      <c r="T14" s="11">
        <v>20000</v>
      </c>
      <c r="V14" s="44" t="s">
        <v>55</v>
      </c>
      <c r="W14" s="157" t="s">
        <v>61</v>
      </c>
      <c r="X14" s="158"/>
    </row>
    <row r="15" spans="1:24" x14ac:dyDescent="0.35">
      <c r="A15" s="6" t="s">
        <v>69</v>
      </c>
      <c r="B15" s="130">
        <v>1.8</v>
      </c>
      <c r="C15" s="130">
        <v>1.4</v>
      </c>
      <c r="D15" s="130">
        <v>1.4</v>
      </c>
      <c r="E15" s="130">
        <v>1.7</v>
      </c>
      <c r="F15" s="130">
        <v>1.8</v>
      </c>
      <c r="G15" s="130">
        <v>1.3</v>
      </c>
      <c r="H15" s="130">
        <v>1.2</v>
      </c>
      <c r="I15" s="130">
        <v>1.5</v>
      </c>
      <c r="J15" s="130">
        <v>1.2</v>
      </c>
      <c r="K15" s="130">
        <v>1.9</v>
      </c>
      <c r="L15" s="130">
        <v>1.1000000000000001</v>
      </c>
      <c r="M15" s="130">
        <v>1.2</v>
      </c>
      <c r="N15" s="130">
        <v>1.6</v>
      </c>
      <c r="O15" s="130">
        <v>1.6</v>
      </c>
      <c r="P15" s="133">
        <v>1.1000000000000001</v>
      </c>
      <c r="Q15" s="2"/>
      <c r="R15" s="6" t="s">
        <v>67</v>
      </c>
      <c r="S15" s="10">
        <v>10</v>
      </c>
      <c r="T15" s="11">
        <v>17000</v>
      </c>
    </row>
    <row r="16" spans="1:24" ht="18.600000000000001" thickBot="1" x14ac:dyDescent="0.4">
      <c r="A16" s="13" t="s">
        <v>70</v>
      </c>
      <c r="B16" s="131">
        <v>1.7</v>
      </c>
      <c r="C16" s="131">
        <v>1.5</v>
      </c>
      <c r="D16" s="131">
        <v>1.8</v>
      </c>
      <c r="E16" s="131">
        <v>1.7</v>
      </c>
      <c r="F16" s="131">
        <v>1.6</v>
      </c>
      <c r="G16" s="131">
        <v>1.3</v>
      </c>
      <c r="H16" s="131">
        <v>1.7</v>
      </c>
      <c r="I16" s="131">
        <v>1.5</v>
      </c>
      <c r="J16" s="131">
        <v>1.3</v>
      </c>
      <c r="K16" s="131">
        <v>1.4</v>
      </c>
      <c r="L16" s="131">
        <v>1.9</v>
      </c>
      <c r="M16" s="131">
        <v>1.3</v>
      </c>
      <c r="N16" s="131">
        <v>1.1000000000000001</v>
      </c>
      <c r="O16" s="131">
        <v>1.1000000000000001</v>
      </c>
      <c r="P16" s="132">
        <v>1.3</v>
      </c>
      <c r="Q16" s="2"/>
      <c r="R16" s="6" t="s">
        <v>68</v>
      </c>
      <c r="S16" s="10">
        <v>25</v>
      </c>
      <c r="T16" s="11">
        <v>16000</v>
      </c>
    </row>
    <row r="17" spans="1:36" ht="18.600000000000001" thickBot="1" x14ac:dyDescent="0.4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 t="s">
        <v>69</v>
      </c>
      <c r="S17" s="10">
        <v>30</v>
      </c>
      <c r="T17" s="11">
        <v>15000</v>
      </c>
    </row>
    <row r="18" spans="1:36" ht="21.6" thickBot="1" x14ac:dyDescent="0.45">
      <c r="A18" s="140" t="s">
        <v>71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  <c r="R18" s="13" t="s">
        <v>70</v>
      </c>
      <c r="S18" s="16">
        <v>50</v>
      </c>
      <c r="T18" s="17">
        <v>11000</v>
      </c>
    </row>
    <row r="19" spans="1:36" ht="18.600000000000001" thickBot="1" x14ac:dyDescent="0.4">
      <c r="A19" s="3"/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4" t="s">
        <v>35</v>
      </c>
      <c r="I19" s="4" t="s">
        <v>36</v>
      </c>
      <c r="J19" s="4" t="s">
        <v>37</v>
      </c>
      <c r="K19" s="4" t="s">
        <v>38</v>
      </c>
      <c r="L19" s="4" t="s">
        <v>39</v>
      </c>
      <c r="M19" s="4" t="s">
        <v>40</v>
      </c>
      <c r="N19" s="4" t="s">
        <v>41</v>
      </c>
      <c r="O19" s="4" t="s">
        <v>42</v>
      </c>
      <c r="P19" s="5" t="s">
        <v>43</v>
      </c>
      <c r="Q19" s="2"/>
      <c r="R19" s="2"/>
      <c r="S19" s="2"/>
      <c r="T19" s="20"/>
    </row>
    <row r="20" spans="1:36" ht="21" x14ac:dyDescent="0.4">
      <c r="A20" s="6" t="s">
        <v>66</v>
      </c>
      <c r="B20" s="7">
        <f>IF(B4&lt;=75,1,0)</f>
        <v>0</v>
      </c>
      <c r="C20" s="7">
        <f t="shared" ref="C20:P20" si="0">IF(C4&lt;=75,1,0)</f>
        <v>0</v>
      </c>
      <c r="D20" s="7">
        <f t="shared" si="0"/>
        <v>1</v>
      </c>
      <c r="E20" s="7">
        <f t="shared" si="0"/>
        <v>0</v>
      </c>
      <c r="F20" s="7">
        <f t="shared" si="0"/>
        <v>0</v>
      </c>
      <c r="G20" s="7">
        <f t="shared" si="0"/>
        <v>1</v>
      </c>
      <c r="H20" s="7">
        <f t="shared" si="0"/>
        <v>0</v>
      </c>
      <c r="I20" s="7">
        <f t="shared" si="0"/>
        <v>1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1</v>
      </c>
      <c r="O20" s="7">
        <f t="shared" si="0"/>
        <v>0</v>
      </c>
      <c r="P20" s="30">
        <f t="shared" si="0"/>
        <v>0</v>
      </c>
      <c r="Q20" s="2"/>
      <c r="R20" s="140" t="s">
        <v>26</v>
      </c>
      <c r="S20" s="141"/>
      <c r="T20" s="142"/>
    </row>
    <row r="21" spans="1:36" x14ac:dyDescent="0.35">
      <c r="A21" s="6" t="s">
        <v>67</v>
      </c>
      <c r="B21" s="7">
        <f t="shared" ref="B21:P24" si="1">IF(B5&lt;=75,1,0)</f>
        <v>0</v>
      </c>
      <c r="C21" s="7">
        <f t="shared" si="1"/>
        <v>1</v>
      </c>
      <c r="D21" s="7">
        <f t="shared" si="1"/>
        <v>1</v>
      </c>
      <c r="E21" s="7">
        <f t="shared" si="1"/>
        <v>1</v>
      </c>
      <c r="F21" s="7">
        <f t="shared" si="1"/>
        <v>0</v>
      </c>
      <c r="G21" s="7">
        <f t="shared" si="1"/>
        <v>1</v>
      </c>
      <c r="H21" s="7">
        <f t="shared" si="1"/>
        <v>0</v>
      </c>
      <c r="I21" s="7">
        <f t="shared" si="1"/>
        <v>0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30">
        <f t="shared" si="1"/>
        <v>0</v>
      </c>
      <c r="Q21" s="2"/>
      <c r="R21" s="3"/>
      <c r="S21" s="4" t="s">
        <v>8</v>
      </c>
      <c r="T21" s="5" t="s">
        <v>6</v>
      </c>
    </row>
    <row r="22" spans="1:36" x14ac:dyDescent="0.35">
      <c r="A22" s="6" t="s">
        <v>68</v>
      </c>
      <c r="B22" s="7">
        <f t="shared" si="1"/>
        <v>0</v>
      </c>
      <c r="C22" s="7">
        <f t="shared" si="1"/>
        <v>0</v>
      </c>
      <c r="D22" s="7">
        <f t="shared" si="1"/>
        <v>1</v>
      </c>
      <c r="E22" s="7">
        <f t="shared" si="1"/>
        <v>0</v>
      </c>
      <c r="F22" s="7">
        <f t="shared" si="1"/>
        <v>1</v>
      </c>
      <c r="G22" s="7">
        <f t="shared" si="1"/>
        <v>1</v>
      </c>
      <c r="H22" s="7">
        <f t="shared" si="1"/>
        <v>0</v>
      </c>
      <c r="I22" s="7">
        <f t="shared" si="1"/>
        <v>1</v>
      </c>
      <c r="J22" s="7">
        <f t="shared" si="1"/>
        <v>1</v>
      </c>
      <c r="K22" s="7">
        <f t="shared" si="1"/>
        <v>1</v>
      </c>
      <c r="L22" s="7">
        <f t="shared" si="1"/>
        <v>0</v>
      </c>
      <c r="M22" s="7">
        <f t="shared" si="1"/>
        <v>1</v>
      </c>
      <c r="N22" s="7">
        <f t="shared" si="1"/>
        <v>1</v>
      </c>
      <c r="O22" s="7">
        <f t="shared" si="1"/>
        <v>0</v>
      </c>
      <c r="P22" s="30">
        <f t="shared" si="1"/>
        <v>1</v>
      </c>
      <c r="Q22" s="2"/>
      <c r="R22" s="24" t="s">
        <v>64</v>
      </c>
      <c r="S22" s="25">
        <v>8</v>
      </c>
      <c r="T22" s="26">
        <v>3000</v>
      </c>
    </row>
    <row r="23" spans="1:36" ht="18.600000000000001" thickBot="1" x14ac:dyDescent="0.4">
      <c r="A23" s="6" t="s">
        <v>69</v>
      </c>
      <c r="B23" s="7">
        <f t="shared" si="1"/>
        <v>1</v>
      </c>
      <c r="C23" s="7">
        <f t="shared" si="1"/>
        <v>1</v>
      </c>
      <c r="D23" s="7">
        <f t="shared" si="1"/>
        <v>1</v>
      </c>
      <c r="E23" s="7">
        <f t="shared" si="1"/>
        <v>1</v>
      </c>
      <c r="F23" s="7">
        <f t="shared" si="1"/>
        <v>0</v>
      </c>
      <c r="G23" s="7">
        <f t="shared" si="1"/>
        <v>1</v>
      </c>
      <c r="H23" s="7">
        <f t="shared" si="1"/>
        <v>1</v>
      </c>
      <c r="I23" s="7">
        <f t="shared" si="1"/>
        <v>0</v>
      </c>
      <c r="J23" s="7">
        <f t="shared" si="1"/>
        <v>1</v>
      </c>
      <c r="K23" s="7">
        <f t="shared" si="1"/>
        <v>1</v>
      </c>
      <c r="L23" s="7">
        <f t="shared" si="1"/>
        <v>1</v>
      </c>
      <c r="M23" s="7">
        <f t="shared" si="1"/>
        <v>0</v>
      </c>
      <c r="N23" s="7">
        <f t="shared" si="1"/>
        <v>1</v>
      </c>
      <c r="O23" s="7">
        <f t="shared" si="1"/>
        <v>1</v>
      </c>
      <c r="P23" s="30">
        <f t="shared" si="1"/>
        <v>0</v>
      </c>
      <c r="Q23" s="2"/>
      <c r="R23" s="28" t="s">
        <v>65</v>
      </c>
      <c r="S23" s="22">
        <v>13</v>
      </c>
      <c r="T23" s="29">
        <v>6000</v>
      </c>
    </row>
    <row r="24" spans="1:36" ht="18.600000000000001" thickBot="1" x14ac:dyDescent="0.4">
      <c r="A24" s="13" t="s">
        <v>70</v>
      </c>
      <c r="B24" s="14">
        <f t="shared" si="1"/>
        <v>0</v>
      </c>
      <c r="C24" s="14">
        <f t="shared" si="1"/>
        <v>1</v>
      </c>
      <c r="D24" s="14">
        <f t="shared" si="1"/>
        <v>0</v>
      </c>
      <c r="E24" s="14">
        <f t="shared" si="1"/>
        <v>0</v>
      </c>
      <c r="F24" s="14">
        <f t="shared" si="1"/>
        <v>0</v>
      </c>
      <c r="G24" s="14">
        <f t="shared" si="1"/>
        <v>0</v>
      </c>
      <c r="H24" s="14">
        <f t="shared" si="1"/>
        <v>0</v>
      </c>
      <c r="I24" s="14">
        <f t="shared" si="1"/>
        <v>1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1"/>
        <v>0</v>
      </c>
      <c r="Q24" s="2"/>
      <c r="R24" s="2"/>
      <c r="S24" s="2"/>
      <c r="T24" s="20"/>
    </row>
    <row r="25" spans="1:36" ht="18.600000000000001" thickBot="1" x14ac:dyDescent="0.4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0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</row>
    <row r="26" spans="1:36" ht="21" x14ac:dyDescent="0.4">
      <c r="A26" s="27"/>
      <c r="B26" s="140" t="s">
        <v>63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2"/>
      <c r="Q26" s="2"/>
      <c r="R26" s="2"/>
      <c r="S26" s="2"/>
      <c r="T26" s="20"/>
    </row>
    <row r="27" spans="1:36" x14ac:dyDescent="0.35">
      <c r="A27" s="27"/>
      <c r="B27" s="3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5" t="s">
        <v>43</v>
      </c>
      <c r="Q27" s="2"/>
      <c r="R27" s="2"/>
      <c r="S27" s="2"/>
      <c r="T27" s="20"/>
    </row>
    <row r="28" spans="1:36" ht="18.600000000000001" thickBot="1" x14ac:dyDescent="0.4">
      <c r="A28" s="27"/>
      <c r="B28" s="106">
        <v>930</v>
      </c>
      <c r="C28" s="21">
        <v>686</v>
      </c>
      <c r="D28" s="21">
        <v>596</v>
      </c>
      <c r="E28" s="21">
        <v>900</v>
      </c>
      <c r="F28" s="21">
        <v>510</v>
      </c>
      <c r="G28" s="21">
        <v>803</v>
      </c>
      <c r="H28" s="21">
        <v>1125</v>
      </c>
      <c r="I28" s="21">
        <v>528</v>
      </c>
      <c r="J28" s="22">
        <v>780</v>
      </c>
      <c r="K28" s="22">
        <v>611</v>
      </c>
      <c r="L28" s="22">
        <v>780</v>
      </c>
      <c r="M28" s="22">
        <v>1035</v>
      </c>
      <c r="N28" s="22">
        <v>470</v>
      </c>
      <c r="O28" s="22">
        <v>755</v>
      </c>
      <c r="P28" s="23">
        <v>744</v>
      </c>
      <c r="Q28" s="2"/>
      <c r="R28" s="2"/>
      <c r="S28" s="2"/>
      <c r="T28" s="20"/>
    </row>
    <row r="29" spans="1:36" ht="18.600000000000001" thickBot="1" x14ac:dyDescent="0.4">
      <c r="A29" s="105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/>
    </row>
    <row r="31" spans="1:36" ht="18.600000000000001" thickBot="1" x14ac:dyDescent="0.4"/>
    <row r="32" spans="1:36" ht="26.4" thickBot="1" x14ac:dyDescent="0.55000000000000004">
      <c r="A32" s="159" t="s">
        <v>78</v>
      </c>
      <c r="B32" s="160"/>
      <c r="C32" s="172" t="s">
        <v>79</v>
      </c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4"/>
    </row>
    <row r="33" spans="1:22" ht="43.2" customHeight="1" thickBot="1" x14ac:dyDescent="0.4">
      <c r="A33" s="45" t="s">
        <v>20</v>
      </c>
      <c r="B33" s="110">
        <f>SUM(B34:B38)</f>
        <v>1852488.6</v>
      </c>
      <c r="C33" s="175" t="s">
        <v>5</v>
      </c>
      <c r="D33" s="176"/>
      <c r="E33" s="177"/>
      <c r="F33" s="175" t="s">
        <v>3</v>
      </c>
      <c r="G33" s="176"/>
      <c r="H33" s="177"/>
      <c r="I33" s="175" t="s">
        <v>77</v>
      </c>
      <c r="J33" s="176"/>
      <c r="K33" s="177"/>
      <c r="L33" s="178" t="s">
        <v>72</v>
      </c>
      <c r="M33" s="179"/>
      <c r="N33" s="180"/>
      <c r="O33" s="181" t="s">
        <v>73</v>
      </c>
      <c r="P33" s="182"/>
      <c r="Q33" s="183"/>
      <c r="R33" s="175" t="s">
        <v>19</v>
      </c>
      <c r="S33" s="176"/>
      <c r="T33" s="177"/>
    </row>
    <row r="34" spans="1:22" ht="18.600000000000001" thickBot="1" x14ac:dyDescent="0.4">
      <c r="A34" s="33" t="s">
        <v>12</v>
      </c>
      <c r="B34" s="111">
        <f>SUMPRODUCT(B47:C47,B48:C48)</f>
        <v>90024</v>
      </c>
      <c r="C34" s="75">
        <f>D42-V42</f>
        <v>0</v>
      </c>
      <c r="D34" s="39" t="s">
        <v>4</v>
      </c>
      <c r="E34" s="63">
        <v>0</v>
      </c>
      <c r="F34" s="78">
        <f>V42-E42*$G$49</f>
        <v>0</v>
      </c>
      <c r="G34" s="39" t="s">
        <v>2</v>
      </c>
      <c r="H34" s="63">
        <v>0</v>
      </c>
      <c r="I34" s="124">
        <f>SUM(E42:E46)</f>
        <v>2</v>
      </c>
      <c r="J34" s="39" t="s">
        <v>1</v>
      </c>
      <c r="K34" s="63">
        <v>0</v>
      </c>
      <c r="L34" s="137">
        <f>SUMPRODUCT(B20:P24,G42:U46)/G49</f>
        <v>0.80005331911490274</v>
      </c>
      <c r="M34" s="135" t="s">
        <v>15</v>
      </c>
      <c r="N34" s="136">
        <v>0.8</v>
      </c>
      <c r="O34" s="81">
        <f>SUMPRODUCT(G42:U46,B4:P8)/G49</f>
        <v>64.198791433395542</v>
      </c>
      <c r="P34" s="40" t="s">
        <v>2</v>
      </c>
      <c r="Q34" s="185">
        <v>65</v>
      </c>
      <c r="R34" s="81">
        <f>E45</f>
        <v>1</v>
      </c>
      <c r="S34" s="41" t="s">
        <v>4</v>
      </c>
      <c r="T34" s="66">
        <v>1</v>
      </c>
    </row>
    <row r="35" spans="1:22" ht="18.600000000000001" thickBot="1" x14ac:dyDescent="0.4">
      <c r="A35" s="33" t="s">
        <v>11</v>
      </c>
      <c r="B35" s="111">
        <f>SUMPRODUCT(S4:T8,B42:C46)*T10</f>
        <v>558227.4</v>
      </c>
      <c r="C35" s="76">
        <f>D43-V43</f>
        <v>0</v>
      </c>
      <c r="D35" s="42"/>
      <c r="E35" s="64">
        <v>0</v>
      </c>
      <c r="F35" s="79">
        <f>V43-E43*$G$49</f>
        <v>-3620</v>
      </c>
      <c r="G35" s="42"/>
      <c r="H35" s="64">
        <v>0</v>
      </c>
      <c r="I35" s="125"/>
      <c r="J35" s="43" t="s">
        <v>0</v>
      </c>
      <c r="K35" s="65">
        <v>2</v>
      </c>
      <c r="L35" s="92"/>
      <c r="M35" s="92"/>
      <c r="N35" s="92"/>
      <c r="O35" s="92"/>
      <c r="P35" s="92"/>
      <c r="Q35" s="92"/>
      <c r="R35" s="2"/>
      <c r="S35" s="2"/>
      <c r="T35" s="20"/>
    </row>
    <row r="36" spans="1:22" ht="18.600000000000001" thickBot="1" x14ac:dyDescent="0.4">
      <c r="A36" s="33" t="s">
        <v>17</v>
      </c>
      <c r="B36" s="111">
        <f>SUMPRODUCT(T14:T18,E42:E46)</f>
        <v>32000</v>
      </c>
      <c r="C36" s="76">
        <f>D44-V44</f>
        <v>0</v>
      </c>
      <c r="D36" s="42"/>
      <c r="E36" s="64">
        <v>0</v>
      </c>
      <c r="F36" s="79">
        <f>V44-E44*$G$49</f>
        <v>0</v>
      </c>
      <c r="G36" s="42"/>
      <c r="H36" s="64">
        <v>0</v>
      </c>
      <c r="I36" s="2"/>
      <c r="J36" s="2"/>
      <c r="K36" s="2"/>
      <c r="L36" s="2"/>
      <c r="M36" s="2"/>
      <c r="N36" s="92"/>
      <c r="O36" s="92"/>
      <c r="P36" s="92"/>
      <c r="Q36" s="92"/>
      <c r="R36" s="2"/>
      <c r="S36" s="2"/>
      <c r="T36" s="20"/>
    </row>
    <row r="37" spans="1:22" ht="18.600000000000001" thickBot="1" x14ac:dyDescent="0.4">
      <c r="A37" s="33" t="s">
        <v>18</v>
      </c>
      <c r="B37" s="111">
        <f>SUMPRODUCT(S14:S18,D42:D46)</f>
        <v>184930</v>
      </c>
      <c r="C37" s="76">
        <f>D45-V45</f>
        <v>0</v>
      </c>
      <c r="D37" s="42"/>
      <c r="E37" s="64">
        <v>0</v>
      </c>
      <c r="F37" s="79">
        <f>V45-E45*$G$49</f>
        <v>-7633</v>
      </c>
      <c r="G37" s="42"/>
      <c r="H37" s="64">
        <v>0</v>
      </c>
      <c r="I37" s="2"/>
      <c r="J37" s="2"/>
      <c r="K37" s="2"/>
      <c r="L37" s="2"/>
      <c r="M37" s="2"/>
      <c r="N37" s="92"/>
      <c r="O37" s="92"/>
      <c r="P37" s="92"/>
      <c r="Q37" s="92"/>
      <c r="R37" s="118" t="s">
        <v>80</v>
      </c>
      <c r="S37" s="119"/>
      <c r="T37" s="120"/>
    </row>
    <row r="38" spans="1:22" ht="18.600000000000001" thickBot="1" x14ac:dyDescent="0.4">
      <c r="A38" s="34" t="s">
        <v>10</v>
      </c>
      <c r="B38" s="112">
        <f>SUMPRODUCT(G42:U46,B4:P8,B12:P16)</f>
        <v>987307.2</v>
      </c>
      <c r="C38" s="77">
        <f>D46-V46</f>
        <v>0</v>
      </c>
      <c r="D38" s="43"/>
      <c r="E38" s="65">
        <v>0</v>
      </c>
      <c r="F38" s="80">
        <f>V46-E46*$G$49</f>
        <v>0</v>
      </c>
      <c r="G38" s="43"/>
      <c r="H38" s="65">
        <v>0</v>
      </c>
      <c r="I38" s="94"/>
      <c r="J38" s="94"/>
      <c r="K38" s="94"/>
      <c r="L38" s="94"/>
      <c r="M38" s="94"/>
      <c r="N38" s="94"/>
      <c r="O38" s="94"/>
      <c r="P38" s="94"/>
      <c r="Q38" s="94"/>
      <c r="R38" s="118" t="s">
        <v>81</v>
      </c>
      <c r="S38" s="119"/>
      <c r="T38" s="120"/>
    </row>
    <row r="39" spans="1:22" ht="18.600000000000001" thickBot="1" x14ac:dyDescent="0.4"/>
    <row r="40" spans="1:22" ht="26.4" thickBot="1" x14ac:dyDescent="0.55000000000000004">
      <c r="A40" s="165" t="s">
        <v>21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7"/>
    </row>
    <row r="41" spans="1:22" ht="21" x14ac:dyDescent="0.4">
      <c r="A41" s="86" t="s">
        <v>22</v>
      </c>
      <c r="B41" s="87" t="s">
        <v>64</v>
      </c>
      <c r="C41" s="87" t="s">
        <v>65</v>
      </c>
      <c r="D41" s="88" t="s">
        <v>9</v>
      </c>
      <c r="E41" s="89" t="s">
        <v>13</v>
      </c>
      <c r="F41" s="86" t="s">
        <v>23</v>
      </c>
      <c r="G41" s="87" t="s">
        <v>29</v>
      </c>
      <c r="H41" s="87" t="s">
        <v>30</v>
      </c>
      <c r="I41" s="87" t="s">
        <v>31</v>
      </c>
      <c r="J41" s="87" t="s">
        <v>32</v>
      </c>
      <c r="K41" s="87" t="s">
        <v>33</v>
      </c>
      <c r="L41" s="87" t="s">
        <v>34</v>
      </c>
      <c r="M41" s="87" t="s">
        <v>35</v>
      </c>
      <c r="N41" s="87" t="s">
        <v>36</v>
      </c>
      <c r="O41" s="87" t="s">
        <v>37</v>
      </c>
      <c r="P41" s="87" t="s">
        <v>38</v>
      </c>
      <c r="Q41" s="87" t="s">
        <v>39</v>
      </c>
      <c r="R41" s="87" t="s">
        <v>40</v>
      </c>
      <c r="S41" s="87" t="s">
        <v>41</v>
      </c>
      <c r="T41" s="87" t="s">
        <v>42</v>
      </c>
      <c r="U41" s="90" t="s">
        <v>43</v>
      </c>
      <c r="V41" s="91" t="s">
        <v>9</v>
      </c>
    </row>
    <row r="42" spans="1:22" x14ac:dyDescent="0.35">
      <c r="A42" s="46" t="s">
        <v>66</v>
      </c>
      <c r="B42" s="68">
        <v>0</v>
      </c>
      <c r="C42" s="68">
        <v>0</v>
      </c>
      <c r="D42" s="58">
        <f>SUM(B42:C42)</f>
        <v>0</v>
      </c>
      <c r="E42" s="69">
        <v>0</v>
      </c>
      <c r="F42" s="46" t="s">
        <v>66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2">
        <v>0</v>
      </c>
      <c r="V42" s="56">
        <f>SUM(G42:U42)</f>
        <v>0</v>
      </c>
    </row>
    <row r="43" spans="1:22" x14ac:dyDescent="0.35">
      <c r="A43" s="46" t="s">
        <v>67</v>
      </c>
      <c r="B43" s="68">
        <v>7633</v>
      </c>
      <c r="C43" s="68">
        <v>0</v>
      </c>
      <c r="D43" s="58">
        <f>SUM(B43:C43)</f>
        <v>7633</v>
      </c>
      <c r="E43" s="69">
        <v>1</v>
      </c>
      <c r="F43" s="46" t="s">
        <v>67</v>
      </c>
      <c r="G43" s="71">
        <v>468</v>
      </c>
      <c r="H43" s="71">
        <v>686</v>
      </c>
      <c r="I43" s="71">
        <v>596</v>
      </c>
      <c r="J43" s="71">
        <v>900</v>
      </c>
      <c r="K43" s="71">
        <v>1</v>
      </c>
      <c r="L43" s="71">
        <v>803</v>
      </c>
      <c r="M43" s="71">
        <v>0</v>
      </c>
      <c r="N43" s="71">
        <v>528</v>
      </c>
      <c r="O43" s="71">
        <v>780</v>
      </c>
      <c r="P43" s="71">
        <v>611</v>
      </c>
      <c r="Q43" s="71">
        <v>0</v>
      </c>
      <c r="R43" s="71">
        <v>1035</v>
      </c>
      <c r="S43" s="71">
        <v>470</v>
      </c>
      <c r="T43" s="71">
        <v>755</v>
      </c>
      <c r="U43" s="72">
        <v>0</v>
      </c>
      <c r="V43" s="56">
        <f>SUM(G43:U43)</f>
        <v>7633</v>
      </c>
    </row>
    <row r="44" spans="1:22" x14ac:dyDescent="0.35">
      <c r="A44" s="46" t="s">
        <v>68</v>
      </c>
      <c r="B44" s="68">
        <v>0</v>
      </c>
      <c r="C44" s="68">
        <v>0</v>
      </c>
      <c r="D44" s="58">
        <f>SUM(B44:C44)</f>
        <v>0</v>
      </c>
      <c r="E44" s="69">
        <v>0</v>
      </c>
      <c r="F44" s="46" t="s">
        <v>68</v>
      </c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71">
        <v>0</v>
      </c>
      <c r="U44" s="72">
        <v>0</v>
      </c>
      <c r="V44" s="56">
        <f>SUM(G44:U44)</f>
        <v>0</v>
      </c>
    </row>
    <row r="45" spans="1:22" x14ac:dyDescent="0.35">
      <c r="A45" s="6" t="s">
        <v>69</v>
      </c>
      <c r="B45" s="68">
        <v>3620</v>
      </c>
      <c r="C45" s="68">
        <v>0</v>
      </c>
      <c r="D45" s="58">
        <f>SUM(B45:C45)</f>
        <v>3620</v>
      </c>
      <c r="E45" s="69">
        <v>1</v>
      </c>
      <c r="F45" s="6" t="s">
        <v>69</v>
      </c>
      <c r="G45" s="71">
        <v>462</v>
      </c>
      <c r="H45" s="71">
        <v>0</v>
      </c>
      <c r="I45" s="71">
        <v>0</v>
      </c>
      <c r="J45" s="71">
        <v>0</v>
      </c>
      <c r="K45" s="71">
        <v>509</v>
      </c>
      <c r="L45" s="71">
        <v>0</v>
      </c>
      <c r="M45" s="71">
        <v>1125</v>
      </c>
      <c r="N45" s="71">
        <v>0</v>
      </c>
      <c r="O45" s="71">
        <v>0</v>
      </c>
      <c r="P45" s="71">
        <v>0</v>
      </c>
      <c r="Q45" s="71">
        <v>780</v>
      </c>
      <c r="R45" s="71">
        <v>0</v>
      </c>
      <c r="S45" s="71">
        <v>0</v>
      </c>
      <c r="T45" s="71">
        <v>0</v>
      </c>
      <c r="U45" s="72">
        <v>744</v>
      </c>
      <c r="V45" s="56">
        <f>SUM(G45:U45)</f>
        <v>3620</v>
      </c>
    </row>
    <row r="46" spans="1:22" ht="18.600000000000001" thickBot="1" x14ac:dyDescent="0.4">
      <c r="A46" s="46" t="s">
        <v>70</v>
      </c>
      <c r="B46" s="68">
        <v>0</v>
      </c>
      <c r="C46" s="68">
        <v>0</v>
      </c>
      <c r="D46" s="59">
        <f>SUM(B46:C46)</f>
        <v>0</v>
      </c>
      <c r="E46" s="70">
        <v>0</v>
      </c>
      <c r="F46" s="52" t="s">
        <v>70</v>
      </c>
      <c r="G46" s="73">
        <v>0</v>
      </c>
      <c r="H46" s="73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4">
        <v>0</v>
      </c>
      <c r="V46" s="57">
        <f>SUM(G46:U46)</f>
        <v>0</v>
      </c>
    </row>
    <row r="47" spans="1:22" ht="18.600000000000001" thickBot="1" x14ac:dyDescent="0.4">
      <c r="A47" s="60" t="s">
        <v>9</v>
      </c>
      <c r="B47" s="61">
        <f>SUM(B42:B46)</f>
        <v>11253</v>
      </c>
      <c r="C47" s="62">
        <f>SUM(C42:C46)</f>
        <v>0</v>
      </c>
      <c r="D47" s="2"/>
      <c r="E47" s="2"/>
      <c r="F47" s="53" t="s">
        <v>9</v>
      </c>
      <c r="G47" s="54">
        <f t="shared" ref="G47:N47" si="2">SUM(G42:G46)</f>
        <v>930</v>
      </c>
      <c r="H47" s="54">
        <f t="shared" si="2"/>
        <v>686</v>
      </c>
      <c r="I47" s="54">
        <f t="shared" si="2"/>
        <v>596</v>
      </c>
      <c r="J47" s="54">
        <f t="shared" si="2"/>
        <v>900</v>
      </c>
      <c r="K47" s="54">
        <f t="shared" si="2"/>
        <v>510</v>
      </c>
      <c r="L47" s="54">
        <f t="shared" si="2"/>
        <v>803</v>
      </c>
      <c r="M47" s="54">
        <f t="shared" si="2"/>
        <v>1125</v>
      </c>
      <c r="N47" s="54">
        <f t="shared" si="2"/>
        <v>528</v>
      </c>
      <c r="O47" s="54">
        <f>SUM(O42:O46)</f>
        <v>780</v>
      </c>
      <c r="P47" s="54">
        <f t="shared" ref="P47:U47" si="3">SUM(P42:P46)</f>
        <v>611</v>
      </c>
      <c r="Q47" s="54">
        <f t="shared" si="3"/>
        <v>780</v>
      </c>
      <c r="R47" s="54">
        <f t="shared" si="3"/>
        <v>1035</v>
      </c>
      <c r="S47" s="54">
        <f t="shared" si="3"/>
        <v>470</v>
      </c>
      <c r="T47" s="54">
        <f t="shared" si="3"/>
        <v>755</v>
      </c>
      <c r="U47" s="55">
        <f t="shared" si="3"/>
        <v>744</v>
      </c>
      <c r="V47" s="20"/>
    </row>
    <row r="48" spans="1:22" ht="18.600000000000001" thickBot="1" x14ac:dyDescent="0.4">
      <c r="A48" s="47" t="s">
        <v>8</v>
      </c>
      <c r="B48" s="48">
        <v>8</v>
      </c>
      <c r="C48" s="49">
        <v>13</v>
      </c>
      <c r="D48" s="2"/>
      <c r="E48" s="2"/>
      <c r="F48" s="47" t="s">
        <v>7</v>
      </c>
      <c r="G48" s="82">
        <v>930</v>
      </c>
      <c r="H48" s="82">
        <v>686</v>
      </c>
      <c r="I48" s="82">
        <v>596</v>
      </c>
      <c r="J48" s="82">
        <v>900</v>
      </c>
      <c r="K48" s="82">
        <v>510</v>
      </c>
      <c r="L48" s="82">
        <v>803</v>
      </c>
      <c r="M48" s="82">
        <v>1125</v>
      </c>
      <c r="N48" s="82">
        <v>528</v>
      </c>
      <c r="O48" s="82">
        <v>780</v>
      </c>
      <c r="P48" s="84">
        <v>611</v>
      </c>
      <c r="Q48" s="84">
        <v>780</v>
      </c>
      <c r="R48" s="84">
        <v>1035</v>
      </c>
      <c r="S48" s="84">
        <v>470</v>
      </c>
      <c r="T48" s="84">
        <v>755</v>
      </c>
      <c r="U48" s="85">
        <v>744</v>
      </c>
      <c r="V48" s="20"/>
    </row>
    <row r="49" spans="1:22" ht="18.600000000000001" thickBot="1" x14ac:dyDescent="0.4">
      <c r="A49" s="47" t="s">
        <v>6</v>
      </c>
      <c r="B49" s="82">
        <v>9999999</v>
      </c>
      <c r="C49" s="83">
        <v>999999</v>
      </c>
      <c r="D49" s="31"/>
      <c r="E49" s="31"/>
      <c r="F49" s="50" t="s">
        <v>62</v>
      </c>
      <c r="G49" s="51">
        <f>SUM(G48:U48)</f>
        <v>11253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2"/>
    </row>
    <row r="50" spans="1:22" ht="18.600000000000001" thickBot="1" x14ac:dyDescent="0.4">
      <c r="A50" s="126" t="s">
        <v>84</v>
      </c>
      <c r="B50" s="127">
        <v>3000</v>
      </c>
      <c r="C50" s="128">
        <v>6000</v>
      </c>
    </row>
    <row r="60" spans="1:22" x14ac:dyDescent="0.35">
      <c r="F60" s="35"/>
      <c r="G60" s="35"/>
      <c r="H60" s="35"/>
      <c r="I60" s="35"/>
      <c r="J60" s="35"/>
      <c r="K60" s="35"/>
    </row>
    <row r="63" spans="1:22" ht="43.8" customHeight="1" x14ac:dyDescent="0.35"/>
  </sheetData>
  <mergeCells count="27">
    <mergeCell ref="W3:X3"/>
    <mergeCell ref="A1:T1"/>
    <mergeCell ref="V1:X1"/>
    <mergeCell ref="A2:P2"/>
    <mergeCell ref="R2:T2"/>
    <mergeCell ref="W2:X2"/>
    <mergeCell ref="A32:B32"/>
    <mergeCell ref="C32:T32"/>
    <mergeCell ref="W9:X9"/>
    <mergeCell ref="A10:P10"/>
    <mergeCell ref="R10:S10"/>
    <mergeCell ref="W10:X10"/>
    <mergeCell ref="W11:X11"/>
    <mergeCell ref="R12:T12"/>
    <mergeCell ref="W12:X12"/>
    <mergeCell ref="W13:X13"/>
    <mergeCell ref="W14:X14"/>
    <mergeCell ref="A18:P18"/>
    <mergeCell ref="R20:T20"/>
    <mergeCell ref="B26:P26"/>
    <mergeCell ref="A40:V40"/>
    <mergeCell ref="C33:E33"/>
    <mergeCell ref="F33:H33"/>
    <mergeCell ref="I33:K33"/>
    <mergeCell ref="L33:N33"/>
    <mergeCell ref="O33:Q33"/>
    <mergeCell ref="R33:T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zoomScale="40" zoomScaleNormal="40" workbookViewId="0">
      <selection activeCell="K56" sqref="K56"/>
    </sheetView>
  </sheetViews>
  <sheetFormatPr defaultRowHeight="18" x14ac:dyDescent="0.35"/>
  <cols>
    <col min="1" max="1" width="25.77734375" style="1" customWidth="1"/>
    <col min="2" max="2" width="19.33203125" style="1" customWidth="1"/>
    <col min="3" max="3" width="9" style="1" bestFit="1" customWidth="1"/>
    <col min="4" max="4" width="6.33203125" style="1" bestFit="1" customWidth="1"/>
    <col min="5" max="5" width="17.6640625" style="1" customWidth="1"/>
    <col min="6" max="6" width="26.5546875" style="1" customWidth="1"/>
    <col min="7" max="7" width="8.44140625" style="1" bestFit="1" customWidth="1"/>
    <col min="8" max="9" width="7.21875" style="1" bestFit="1" customWidth="1"/>
    <col min="10" max="10" width="8.21875" style="1" bestFit="1" customWidth="1"/>
    <col min="11" max="11" width="16.77734375" style="1" customWidth="1"/>
    <col min="12" max="12" width="9.33203125" style="1" bestFit="1" customWidth="1"/>
    <col min="13" max="13" width="8.5546875" style="1" bestFit="1" customWidth="1"/>
    <col min="14" max="14" width="42.6640625" style="1" customWidth="1"/>
    <col min="15" max="15" width="8.5546875" style="1" bestFit="1" customWidth="1"/>
    <col min="16" max="16" width="8.5546875" style="1" customWidth="1"/>
    <col min="17" max="17" width="23.21875" style="1" customWidth="1"/>
    <col min="18" max="18" width="17.6640625" style="1" bestFit="1" customWidth="1"/>
    <col min="19" max="19" width="43.33203125" style="1" customWidth="1"/>
    <col min="20" max="20" width="17.44140625" style="1" customWidth="1"/>
    <col min="21" max="21" width="8.5546875" style="1" bestFit="1" customWidth="1"/>
    <col min="22" max="22" width="34" style="1" bestFit="1" customWidth="1"/>
    <col min="23" max="23" width="39.109375" style="1" bestFit="1" customWidth="1"/>
    <col min="24" max="25" width="8.88671875" style="1"/>
    <col min="26" max="26" width="14.44140625" style="1" bestFit="1" customWidth="1"/>
    <col min="27" max="16384" width="8.88671875" style="1"/>
  </cols>
  <sheetData>
    <row r="1" spans="1:24" ht="26.4" thickBot="1" x14ac:dyDescent="0.55000000000000004">
      <c r="A1" s="143" t="s">
        <v>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  <c r="U1" s="67"/>
      <c r="V1" s="146" t="s">
        <v>24</v>
      </c>
      <c r="W1" s="147"/>
      <c r="X1" s="148"/>
    </row>
    <row r="2" spans="1:24" ht="21" x14ac:dyDescent="0.4">
      <c r="A2" s="140" t="s">
        <v>27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07"/>
      <c r="R2" s="140" t="s">
        <v>28</v>
      </c>
      <c r="S2" s="141"/>
      <c r="T2" s="142"/>
      <c r="V2" s="102" t="s">
        <v>44</v>
      </c>
      <c r="W2" s="168" t="s">
        <v>46</v>
      </c>
      <c r="X2" s="169"/>
    </row>
    <row r="3" spans="1:24" x14ac:dyDescent="0.35">
      <c r="A3" s="3"/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5" t="s">
        <v>43</v>
      </c>
      <c r="Q3" s="2"/>
      <c r="R3" s="3"/>
      <c r="S3" s="4" t="s">
        <v>64</v>
      </c>
      <c r="T3" s="5" t="s">
        <v>65</v>
      </c>
      <c r="V3" s="103" t="s">
        <v>45</v>
      </c>
      <c r="W3" s="170" t="s">
        <v>47</v>
      </c>
      <c r="X3" s="171"/>
    </row>
    <row r="4" spans="1:24" x14ac:dyDescent="0.35">
      <c r="A4" s="6" t="s">
        <v>66</v>
      </c>
      <c r="B4" s="7">
        <v>89</v>
      </c>
      <c r="C4" s="7">
        <v>78</v>
      </c>
      <c r="D4" s="7">
        <v>69</v>
      </c>
      <c r="E4" s="7">
        <v>95</v>
      </c>
      <c r="F4" s="7">
        <v>85</v>
      </c>
      <c r="G4" s="7">
        <v>73</v>
      </c>
      <c r="H4" s="7">
        <v>88</v>
      </c>
      <c r="I4" s="7">
        <v>73</v>
      </c>
      <c r="J4" s="7">
        <v>86</v>
      </c>
      <c r="K4" s="8">
        <v>90</v>
      </c>
      <c r="L4" s="8">
        <v>93</v>
      </c>
      <c r="M4" s="8">
        <v>77</v>
      </c>
      <c r="N4" s="8">
        <v>55</v>
      </c>
      <c r="O4" s="8">
        <v>79</v>
      </c>
      <c r="P4" s="9">
        <v>91</v>
      </c>
      <c r="Q4" s="2"/>
      <c r="R4" s="6" t="s">
        <v>66</v>
      </c>
      <c r="S4" s="25">
        <v>860</v>
      </c>
      <c r="T4" s="26">
        <v>873</v>
      </c>
      <c r="V4" s="103" t="s">
        <v>12</v>
      </c>
      <c r="W4" s="8" t="s">
        <v>51</v>
      </c>
      <c r="X4" s="96" t="s">
        <v>53</v>
      </c>
    </row>
    <row r="5" spans="1:24" x14ac:dyDescent="0.35">
      <c r="A5" s="6" t="s">
        <v>67</v>
      </c>
      <c r="B5" s="7">
        <v>90</v>
      </c>
      <c r="C5" s="7">
        <v>72</v>
      </c>
      <c r="D5" s="7">
        <v>63</v>
      </c>
      <c r="E5" s="7">
        <v>61</v>
      </c>
      <c r="F5" s="7">
        <v>94</v>
      </c>
      <c r="G5" s="7">
        <v>58</v>
      </c>
      <c r="H5" s="7">
        <v>89</v>
      </c>
      <c r="I5" s="7">
        <v>80</v>
      </c>
      <c r="J5" s="7">
        <v>55</v>
      </c>
      <c r="K5" s="8">
        <v>66</v>
      </c>
      <c r="L5" s="8">
        <v>74</v>
      </c>
      <c r="M5" s="8">
        <v>51</v>
      </c>
      <c r="N5" s="8">
        <v>51</v>
      </c>
      <c r="O5" s="8">
        <v>50</v>
      </c>
      <c r="P5" s="9">
        <v>100</v>
      </c>
      <c r="Q5" s="2"/>
      <c r="R5" s="24" t="s">
        <v>67</v>
      </c>
      <c r="S5" s="25">
        <v>830</v>
      </c>
      <c r="T5" s="26">
        <v>815</v>
      </c>
      <c r="V5" s="103" t="s">
        <v>11</v>
      </c>
      <c r="W5" s="8" t="s">
        <v>52</v>
      </c>
      <c r="X5" s="96" t="s">
        <v>53</v>
      </c>
    </row>
    <row r="6" spans="1:24" x14ac:dyDescent="0.35">
      <c r="A6" s="6" t="s">
        <v>68</v>
      </c>
      <c r="B6" s="7">
        <v>81</v>
      </c>
      <c r="C6" s="7">
        <v>82</v>
      </c>
      <c r="D6" s="7">
        <v>71</v>
      </c>
      <c r="E6" s="7">
        <v>98</v>
      </c>
      <c r="F6" s="7">
        <v>62</v>
      </c>
      <c r="G6" s="7">
        <v>71</v>
      </c>
      <c r="H6" s="7">
        <v>85</v>
      </c>
      <c r="I6" s="7">
        <v>75</v>
      </c>
      <c r="J6" s="7">
        <v>72</v>
      </c>
      <c r="K6" s="8">
        <v>62</v>
      </c>
      <c r="L6" s="8">
        <v>81</v>
      </c>
      <c r="M6" s="8">
        <v>68</v>
      </c>
      <c r="N6" s="8">
        <v>50</v>
      </c>
      <c r="O6" s="8">
        <v>82</v>
      </c>
      <c r="P6" s="9">
        <v>70</v>
      </c>
      <c r="Q6" s="2"/>
      <c r="R6" s="24" t="s">
        <v>68</v>
      </c>
      <c r="S6" s="25">
        <v>815</v>
      </c>
      <c r="T6" s="26">
        <v>790</v>
      </c>
      <c r="V6" s="103" t="s">
        <v>10</v>
      </c>
      <c r="W6" s="8" t="s">
        <v>50</v>
      </c>
      <c r="X6" s="96" t="s">
        <v>53</v>
      </c>
    </row>
    <row r="7" spans="1:24" x14ac:dyDescent="0.35">
      <c r="A7" s="6" t="s">
        <v>69</v>
      </c>
      <c r="B7" s="7">
        <v>73</v>
      </c>
      <c r="C7" s="7">
        <v>67</v>
      </c>
      <c r="D7" s="7">
        <v>55</v>
      </c>
      <c r="E7" s="7">
        <v>75</v>
      </c>
      <c r="F7" s="7">
        <v>86</v>
      </c>
      <c r="G7" s="7">
        <v>54</v>
      </c>
      <c r="H7" s="7">
        <v>62</v>
      </c>
      <c r="I7" s="7">
        <v>99</v>
      </c>
      <c r="J7" s="7">
        <v>59</v>
      </c>
      <c r="K7" s="8">
        <v>75</v>
      </c>
      <c r="L7" s="8">
        <v>53</v>
      </c>
      <c r="M7" s="8">
        <v>96</v>
      </c>
      <c r="N7" s="8">
        <v>68</v>
      </c>
      <c r="O7" s="8">
        <v>72</v>
      </c>
      <c r="P7" s="9">
        <v>85</v>
      </c>
      <c r="Q7" s="2"/>
      <c r="R7" s="12" t="s">
        <v>69</v>
      </c>
      <c r="S7" s="25">
        <v>820</v>
      </c>
      <c r="T7" s="26">
        <v>833</v>
      </c>
      <c r="V7" s="103" t="s">
        <v>17</v>
      </c>
      <c r="W7" s="8" t="s">
        <v>48</v>
      </c>
      <c r="X7" s="96" t="s">
        <v>53</v>
      </c>
    </row>
    <row r="8" spans="1:24" ht="18.600000000000001" thickBot="1" x14ac:dyDescent="0.4">
      <c r="A8" s="13" t="s">
        <v>70</v>
      </c>
      <c r="B8" s="14">
        <v>89</v>
      </c>
      <c r="C8" s="14">
        <v>74</v>
      </c>
      <c r="D8" s="14">
        <v>80</v>
      </c>
      <c r="E8" s="14">
        <v>97</v>
      </c>
      <c r="F8" s="14">
        <v>100</v>
      </c>
      <c r="G8" s="14">
        <v>101</v>
      </c>
      <c r="H8" s="14">
        <v>87</v>
      </c>
      <c r="I8" s="14">
        <v>74</v>
      </c>
      <c r="J8" s="14">
        <v>101</v>
      </c>
      <c r="K8" s="14">
        <v>97</v>
      </c>
      <c r="L8" s="14">
        <v>105</v>
      </c>
      <c r="M8" s="14">
        <v>78</v>
      </c>
      <c r="N8" s="14">
        <v>88</v>
      </c>
      <c r="O8" s="14">
        <v>80</v>
      </c>
      <c r="P8" s="15">
        <v>80</v>
      </c>
      <c r="Q8" s="2"/>
      <c r="R8" s="28" t="s">
        <v>70</v>
      </c>
      <c r="S8" s="22">
        <v>727</v>
      </c>
      <c r="T8" s="29">
        <v>744</v>
      </c>
      <c r="V8" s="104" t="s">
        <v>18</v>
      </c>
      <c r="W8" s="38" t="s">
        <v>49</v>
      </c>
      <c r="X8" s="97" t="s">
        <v>53</v>
      </c>
    </row>
    <row r="9" spans="1:24" ht="18.600000000000001" thickBot="1" x14ac:dyDescent="0.4">
      <c r="A9" s="18"/>
      <c r="B9" s="19"/>
      <c r="C9" s="19"/>
      <c r="D9" s="19"/>
      <c r="E9" s="19"/>
      <c r="F9" s="19"/>
      <c r="G9" s="19"/>
      <c r="H9" s="19"/>
      <c r="I9" s="19"/>
      <c r="J9" s="19"/>
      <c r="K9" s="2"/>
      <c r="L9" s="2"/>
      <c r="M9" s="2"/>
      <c r="N9" s="2"/>
      <c r="O9" s="2"/>
      <c r="P9" s="2"/>
      <c r="Q9" s="2"/>
      <c r="R9" s="2"/>
      <c r="S9" s="2"/>
      <c r="T9" s="20"/>
      <c r="V9" s="98"/>
      <c r="W9" s="149" t="s">
        <v>56</v>
      </c>
      <c r="X9" s="150"/>
    </row>
    <row r="10" spans="1:24" ht="21.6" thickBot="1" x14ac:dyDescent="0.45">
      <c r="A10" s="140" t="s">
        <v>99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2"/>
      <c r="Q10" s="2"/>
      <c r="R10" s="151" t="s">
        <v>101</v>
      </c>
      <c r="S10" s="152"/>
      <c r="T10" s="108">
        <v>0.06</v>
      </c>
      <c r="V10" s="99"/>
      <c r="W10" s="153" t="s">
        <v>58</v>
      </c>
      <c r="X10" s="154"/>
    </row>
    <row r="11" spans="1:24" ht="18.600000000000001" thickBot="1" x14ac:dyDescent="0.4">
      <c r="A11" s="3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  <c r="G11" s="4" t="s">
        <v>34</v>
      </c>
      <c r="H11" s="4" t="s">
        <v>35</v>
      </c>
      <c r="I11" s="4" t="s">
        <v>36</v>
      </c>
      <c r="J11" s="4" t="s">
        <v>37</v>
      </c>
      <c r="K11" s="4" t="s">
        <v>38</v>
      </c>
      <c r="L11" s="4" t="s">
        <v>39</v>
      </c>
      <c r="M11" s="4" t="s">
        <v>40</v>
      </c>
      <c r="N11" s="4" t="s">
        <v>41</v>
      </c>
      <c r="O11" s="4" t="s">
        <v>42</v>
      </c>
      <c r="P11" s="5" t="s">
        <v>43</v>
      </c>
      <c r="Q11" s="2"/>
      <c r="R11" s="2"/>
      <c r="S11" s="2"/>
      <c r="T11" s="20"/>
      <c r="V11" s="100"/>
      <c r="W11" s="155" t="s">
        <v>59</v>
      </c>
      <c r="X11" s="156"/>
    </row>
    <row r="12" spans="1:24" ht="21.6" thickBot="1" x14ac:dyDescent="0.45">
      <c r="A12" s="6" t="s">
        <v>66</v>
      </c>
      <c r="B12" s="130">
        <v>1.9</v>
      </c>
      <c r="C12" s="130">
        <v>1.9</v>
      </c>
      <c r="D12" s="130">
        <v>1</v>
      </c>
      <c r="E12" s="130">
        <v>1.2</v>
      </c>
      <c r="F12" s="130">
        <v>1.5</v>
      </c>
      <c r="G12" s="130">
        <v>1.2</v>
      </c>
      <c r="H12" s="130">
        <v>1.1000000000000001</v>
      </c>
      <c r="I12" s="130">
        <v>1.1000000000000001</v>
      </c>
      <c r="J12" s="130">
        <v>1.3</v>
      </c>
      <c r="K12" s="130">
        <v>1.8</v>
      </c>
      <c r="L12" s="130">
        <v>1.7</v>
      </c>
      <c r="M12" s="130">
        <v>1.6</v>
      </c>
      <c r="N12" s="130">
        <v>1.6</v>
      </c>
      <c r="O12" s="130">
        <v>1.2</v>
      </c>
      <c r="P12" s="133">
        <v>1.5</v>
      </c>
      <c r="Q12" s="2"/>
      <c r="R12" s="140" t="s">
        <v>25</v>
      </c>
      <c r="S12" s="141"/>
      <c r="T12" s="142"/>
      <c r="V12" s="101"/>
      <c r="W12" s="157" t="s">
        <v>57</v>
      </c>
      <c r="X12" s="158"/>
    </row>
    <row r="13" spans="1:24" x14ac:dyDescent="0.35">
      <c r="A13" s="6" t="s">
        <v>67</v>
      </c>
      <c r="B13" s="130">
        <v>1</v>
      </c>
      <c r="C13" s="130">
        <v>1.4</v>
      </c>
      <c r="D13" s="130">
        <v>1.2</v>
      </c>
      <c r="E13" s="130">
        <v>1.8</v>
      </c>
      <c r="F13" s="130">
        <v>1.9</v>
      </c>
      <c r="G13" s="130">
        <v>1</v>
      </c>
      <c r="H13" s="130">
        <v>1.6</v>
      </c>
      <c r="I13" s="130">
        <v>1.6</v>
      </c>
      <c r="J13" s="130">
        <v>1.3</v>
      </c>
      <c r="K13" s="130">
        <v>1.7</v>
      </c>
      <c r="L13" s="130">
        <v>1.5</v>
      </c>
      <c r="M13" s="130">
        <v>1.2</v>
      </c>
      <c r="N13" s="130">
        <v>1</v>
      </c>
      <c r="O13" s="130">
        <v>1.8</v>
      </c>
      <c r="P13" s="133">
        <v>1.2</v>
      </c>
      <c r="Q13" s="2"/>
      <c r="R13" s="3"/>
      <c r="S13" s="4" t="s">
        <v>8</v>
      </c>
      <c r="T13" s="5" t="s">
        <v>14</v>
      </c>
      <c r="V13" s="75" t="s">
        <v>54</v>
      </c>
      <c r="W13" s="149" t="s">
        <v>60</v>
      </c>
      <c r="X13" s="150"/>
    </row>
    <row r="14" spans="1:24" ht="18.600000000000001" thickBot="1" x14ac:dyDescent="0.4">
      <c r="A14" s="6" t="s">
        <v>68</v>
      </c>
      <c r="B14" s="130">
        <v>1.7</v>
      </c>
      <c r="C14" s="130">
        <v>1.4</v>
      </c>
      <c r="D14" s="130">
        <v>1.6</v>
      </c>
      <c r="E14" s="130">
        <v>1.5</v>
      </c>
      <c r="F14" s="130">
        <v>1.4</v>
      </c>
      <c r="G14" s="130">
        <v>1.8</v>
      </c>
      <c r="H14" s="130">
        <v>1.7</v>
      </c>
      <c r="I14" s="130">
        <v>1.9</v>
      </c>
      <c r="J14" s="130">
        <v>1</v>
      </c>
      <c r="K14" s="130">
        <v>1.9</v>
      </c>
      <c r="L14" s="130">
        <v>1.1000000000000001</v>
      </c>
      <c r="M14" s="130">
        <v>1.6</v>
      </c>
      <c r="N14" s="130">
        <v>1.8</v>
      </c>
      <c r="O14" s="130">
        <v>1.5</v>
      </c>
      <c r="P14" s="133">
        <v>1.9</v>
      </c>
      <c r="Q14" s="2"/>
      <c r="R14" s="6" t="s">
        <v>66</v>
      </c>
      <c r="S14" s="10">
        <v>8</v>
      </c>
      <c r="T14" s="11">
        <v>20000</v>
      </c>
      <c r="V14" s="44" t="s">
        <v>55</v>
      </c>
      <c r="W14" s="157" t="s">
        <v>61</v>
      </c>
      <c r="X14" s="158"/>
    </row>
    <row r="15" spans="1:24" x14ac:dyDescent="0.35">
      <c r="A15" s="6" t="s">
        <v>69</v>
      </c>
      <c r="B15" s="130">
        <v>1.8</v>
      </c>
      <c r="C15" s="130">
        <v>1.4</v>
      </c>
      <c r="D15" s="130">
        <v>1.4</v>
      </c>
      <c r="E15" s="130">
        <v>1.7</v>
      </c>
      <c r="F15" s="130">
        <v>1.8</v>
      </c>
      <c r="G15" s="130">
        <v>1.3</v>
      </c>
      <c r="H15" s="130">
        <v>1.2</v>
      </c>
      <c r="I15" s="130">
        <v>1.5</v>
      </c>
      <c r="J15" s="130">
        <v>1.2</v>
      </c>
      <c r="K15" s="130">
        <v>1.9</v>
      </c>
      <c r="L15" s="130">
        <v>1.1000000000000001</v>
      </c>
      <c r="M15" s="130">
        <v>1.2</v>
      </c>
      <c r="N15" s="130">
        <v>1.6</v>
      </c>
      <c r="O15" s="130">
        <v>1.6</v>
      </c>
      <c r="P15" s="133">
        <v>1.1000000000000001</v>
      </c>
      <c r="Q15" s="2"/>
      <c r="R15" s="6" t="s">
        <v>67</v>
      </c>
      <c r="S15" s="10">
        <v>10</v>
      </c>
      <c r="T15" s="11">
        <v>99999999</v>
      </c>
    </row>
    <row r="16" spans="1:24" ht="18.600000000000001" thickBot="1" x14ac:dyDescent="0.4">
      <c r="A16" s="13" t="s">
        <v>70</v>
      </c>
      <c r="B16" s="131">
        <v>1.7</v>
      </c>
      <c r="C16" s="131">
        <v>1.5</v>
      </c>
      <c r="D16" s="131">
        <v>1.8</v>
      </c>
      <c r="E16" s="131">
        <v>1.7</v>
      </c>
      <c r="F16" s="131">
        <v>1.6</v>
      </c>
      <c r="G16" s="131">
        <v>1.3</v>
      </c>
      <c r="H16" s="131">
        <v>1.7</v>
      </c>
      <c r="I16" s="131">
        <v>1.5</v>
      </c>
      <c r="J16" s="131">
        <v>1.3</v>
      </c>
      <c r="K16" s="131">
        <v>1.4</v>
      </c>
      <c r="L16" s="131">
        <v>1.9</v>
      </c>
      <c r="M16" s="131">
        <v>1.3</v>
      </c>
      <c r="N16" s="131">
        <v>1.1000000000000001</v>
      </c>
      <c r="O16" s="131">
        <v>1.1000000000000001</v>
      </c>
      <c r="P16" s="132">
        <v>1.3</v>
      </c>
      <c r="Q16" s="2"/>
      <c r="R16" s="6" t="s">
        <v>68</v>
      </c>
      <c r="S16" s="10">
        <v>25</v>
      </c>
      <c r="T16" s="11">
        <v>16000</v>
      </c>
    </row>
    <row r="17" spans="1:36" ht="18.600000000000001" thickBot="1" x14ac:dyDescent="0.4">
      <c r="A17" s="2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 t="s">
        <v>69</v>
      </c>
      <c r="S17" s="10">
        <v>30</v>
      </c>
      <c r="T17" s="11">
        <v>15000</v>
      </c>
    </row>
    <row r="18" spans="1:36" ht="21.6" thickBot="1" x14ac:dyDescent="0.45">
      <c r="A18" s="140" t="s">
        <v>71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  <c r="Q18" s="2"/>
      <c r="R18" s="13" t="s">
        <v>70</v>
      </c>
      <c r="S18" s="16">
        <v>50</v>
      </c>
      <c r="T18" s="17">
        <v>13000</v>
      </c>
    </row>
    <row r="19" spans="1:36" ht="18.600000000000001" thickBot="1" x14ac:dyDescent="0.4">
      <c r="A19" s="3"/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4" t="s">
        <v>35</v>
      </c>
      <c r="I19" s="4" t="s">
        <v>36</v>
      </c>
      <c r="J19" s="4" t="s">
        <v>37</v>
      </c>
      <c r="K19" s="4" t="s">
        <v>38</v>
      </c>
      <c r="L19" s="4" t="s">
        <v>39</v>
      </c>
      <c r="M19" s="4" t="s">
        <v>40</v>
      </c>
      <c r="N19" s="4" t="s">
        <v>41</v>
      </c>
      <c r="O19" s="4" t="s">
        <v>42</v>
      </c>
      <c r="P19" s="5" t="s">
        <v>43</v>
      </c>
      <c r="Q19" s="2"/>
      <c r="R19" s="2"/>
      <c r="S19" s="2"/>
      <c r="T19" s="20"/>
    </row>
    <row r="20" spans="1:36" ht="21" x14ac:dyDescent="0.4">
      <c r="A20" s="6" t="s">
        <v>66</v>
      </c>
      <c r="B20" s="7">
        <f>IF(B4&lt;=75,1,0)</f>
        <v>0</v>
      </c>
      <c r="C20" s="7">
        <f t="shared" ref="C20:P20" si="0">IF(C4&lt;=75,1,0)</f>
        <v>0</v>
      </c>
      <c r="D20" s="7">
        <f t="shared" si="0"/>
        <v>1</v>
      </c>
      <c r="E20" s="7">
        <f t="shared" si="0"/>
        <v>0</v>
      </c>
      <c r="F20" s="7">
        <f t="shared" si="0"/>
        <v>0</v>
      </c>
      <c r="G20" s="7">
        <f t="shared" si="0"/>
        <v>1</v>
      </c>
      <c r="H20" s="7">
        <f t="shared" si="0"/>
        <v>0</v>
      </c>
      <c r="I20" s="7">
        <f t="shared" si="0"/>
        <v>1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1</v>
      </c>
      <c r="O20" s="7">
        <f t="shared" si="0"/>
        <v>0</v>
      </c>
      <c r="P20" s="30">
        <f t="shared" si="0"/>
        <v>0</v>
      </c>
      <c r="Q20" s="2"/>
      <c r="R20" s="140" t="s">
        <v>26</v>
      </c>
      <c r="S20" s="141"/>
      <c r="T20" s="142"/>
    </row>
    <row r="21" spans="1:36" x14ac:dyDescent="0.35">
      <c r="A21" s="6" t="s">
        <v>67</v>
      </c>
      <c r="B21" s="7">
        <f t="shared" ref="B21:P24" si="1">IF(B5&lt;=75,1,0)</f>
        <v>0</v>
      </c>
      <c r="C21" s="7">
        <f t="shared" si="1"/>
        <v>1</v>
      </c>
      <c r="D21" s="7">
        <f t="shared" si="1"/>
        <v>1</v>
      </c>
      <c r="E21" s="7">
        <f t="shared" si="1"/>
        <v>1</v>
      </c>
      <c r="F21" s="7">
        <f t="shared" si="1"/>
        <v>0</v>
      </c>
      <c r="G21" s="7">
        <f t="shared" si="1"/>
        <v>1</v>
      </c>
      <c r="H21" s="7">
        <f t="shared" si="1"/>
        <v>0</v>
      </c>
      <c r="I21" s="7">
        <f t="shared" si="1"/>
        <v>0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30">
        <f t="shared" si="1"/>
        <v>0</v>
      </c>
      <c r="Q21" s="2"/>
      <c r="R21" s="3"/>
      <c r="S21" s="4" t="s">
        <v>8</v>
      </c>
      <c r="T21" s="5" t="s">
        <v>6</v>
      </c>
    </row>
    <row r="22" spans="1:36" x14ac:dyDescent="0.35">
      <c r="A22" s="6" t="s">
        <v>68</v>
      </c>
      <c r="B22" s="7">
        <f t="shared" si="1"/>
        <v>0</v>
      </c>
      <c r="C22" s="7">
        <f t="shared" si="1"/>
        <v>0</v>
      </c>
      <c r="D22" s="7">
        <f t="shared" si="1"/>
        <v>1</v>
      </c>
      <c r="E22" s="7">
        <f t="shared" si="1"/>
        <v>0</v>
      </c>
      <c r="F22" s="7">
        <f t="shared" si="1"/>
        <v>1</v>
      </c>
      <c r="G22" s="7">
        <f t="shared" si="1"/>
        <v>1</v>
      </c>
      <c r="H22" s="7">
        <f t="shared" si="1"/>
        <v>0</v>
      </c>
      <c r="I22" s="7">
        <f t="shared" si="1"/>
        <v>1</v>
      </c>
      <c r="J22" s="7">
        <f t="shared" si="1"/>
        <v>1</v>
      </c>
      <c r="K22" s="7">
        <f t="shared" si="1"/>
        <v>1</v>
      </c>
      <c r="L22" s="7">
        <f t="shared" si="1"/>
        <v>0</v>
      </c>
      <c r="M22" s="7">
        <f t="shared" si="1"/>
        <v>1</v>
      </c>
      <c r="N22" s="7">
        <f t="shared" si="1"/>
        <v>1</v>
      </c>
      <c r="O22" s="7">
        <f t="shared" si="1"/>
        <v>0</v>
      </c>
      <c r="P22" s="30">
        <f t="shared" si="1"/>
        <v>1</v>
      </c>
      <c r="Q22" s="2"/>
      <c r="R22" s="24" t="s">
        <v>64</v>
      </c>
      <c r="S22" s="25">
        <v>8</v>
      </c>
      <c r="T22" s="26">
        <v>3000</v>
      </c>
    </row>
    <row r="23" spans="1:36" ht="18.600000000000001" thickBot="1" x14ac:dyDescent="0.4">
      <c r="A23" s="6" t="s">
        <v>69</v>
      </c>
      <c r="B23" s="7">
        <f t="shared" si="1"/>
        <v>1</v>
      </c>
      <c r="C23" s="7">
        <f t="shared" si="1"/>
        <v>1</v>
      </c>
      <c r="D23" s="7">
        <f t="shared" si="1"/>
        <v>1</v>
      </c>
      <c r="E23" s="7">
        <f t="shared" si="1"/>
        <v>1</v>
      </c>
      <c r="F23" s="7">
        <f t="shared" si="1"/>
        <v>0</v>
      </c>
      <c r="G23" s="7">
        <f t="shared" si="1"/>
        <v>1</v>
      </c>
      <c r="H23" s="7">
        <f t="shared" si="1"/>
        <v>1</v>
      </c>
      <c r="I23" s="7">
        <f t="shared" si="1"/>
        <v>0</v>
      </c>
      <c r="J23" s="7">
        <f t="shared" si="1"/>
        <v>1</v>
      </c>
      <c r="K23" s="7">
        <f t="shared" si="1"/>
        <v>1</v>
      </c>
      <c r="L23" s="7">
        <f t="shared" si="1"/>
        <v>1</v>
      </c>
      <c r="M23" s="7">
        <f t="shared" si="1"/>
        <v>0</v>
      </c>
      <c r="N23" s="7">
        <f t="shared" si="1"/>
        <v>1</v>
      </c>
      <c r="O23" s="7">
        <f t="shared" si="1"/>
        <v>1</v>
      </c>
      <c r="P23" s="30">
        <f t="shared" si="1"/>
        <v>0</v>
      </c>
      <c r="Q23" s="2"/>
      <c r="R23" s="28" t="s">
        <v>65</v>
      </c>
      <c r="S23" s="22">
        <v>13</v>
      </c>
      <c r="T23" s="29">
        <v>6000</v>
      </c>
    </row>
    <row r="24" spans="1:36" ht="18.600000000000001" thickBot="1" x14ac:dyDescent="0.4">
      <c r="A24" s="13" t="s">
        <v>70</v>
      </c>
      <c r="B24" s="14">
        <f t="shared" si="1"/>
        <v>0</v>
      </c>
      <c r="C24" s="14">
        <f t="shared" si="1"/>
        <v>1</v>
      </c>
      <c r="D24" s="14">
        <f t="shared" si="1"/>
        <v>0</v>
      </c>
      <c r="E24" s="14">
        <f t="shared" si="1"/>
        <v>0</v>
      </c>
      <c r="F24" s="14">
        <f t="shared" si="1"/>
        <v>0</v>
      </c>
      <c r="G24" s="14">
        <f t="shared" si="1"/>
        <v>0</v>
      </c>
      <c r="H24" s="14">
        <f t="shared" si="1"/>
        <v>0</v>
      </c>
      <c r="I24" s="14">
        <f t="shared" si="1"/>
        <v>1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</v>
      </c>
      <c r="N24" s="14">
        <f t="shared" si="1"/>
        <v>0</v>
      </c>
      <c r="O24" s="14">
        <f t="shared" si="1"/>
        <v>0</v>
      </c>
      <c r="P24" s="15">
        <f t="shared" si="1"/>
        <v>0</v>
      </c>
      <c r="Q24" s="2"/>
      <c r="R24" s="2"/>
      <c r="S24" s="2"/>
      <c r="T24" s="20"/>
    </row>
    <row r="25" spans="1:36" ht="18.600000000000001" thickBot="1" x14ac:dyDescent="0.4">
      <c r="A25" s="2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0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</row>
    <row r="26" spans="1:36" ht="21" x14ac:dyDescent="0.4">
      <c r="A26" s="27"/>
      <c r="B26" s="140" t="s">
        <v>63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2"/>
      <c r="Q26" s="2"/>
      <c r="R26" s="2"/>
      <c r="S26" s="2"/>
      <c r="T26" s="20"/>
    </row>
    <row r="27" spans="1:36" x14ac:dyDescent="0.35">
      <c r="A27" s="27"/>
      <c r="B27" s="3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  <c r="N27" s="4" t="s">
        <v>41</v>
      </c>
      <c r="O27" s="4" t="s">
        <v>42</v>
      </c>
      <c r="P27" s="5" t="s">
        <v>43</v>
      </c>
      <c r="Q27" s="2"/>
      <c r="R27" s="2"/>
      <c r="S27" s="2"/>
      <c r="T27" s="20"/>
    </row>
    <row r="28" spans="1:36" ht="18.600000000000001" thickBot="1" x14ac:dyDescent="0.4">
      <c r="A28" s="27"/>
      <c r="B28" s="106">
        <v>620</v>
      </c>
      <c r="C28" s="21">
        <v>457</v>
      </c>
      <c r="D28" s="21">
        <v>397</v>
      </c>
      <c r="E28" s="21">
        <v>600</v>
      </c>
      <c r="F28" s="21">
        <v>340</v>
      </c>
      <c r="G28" s="21">
        <v>535</v>
      </c>
      <c r="H28" s="21">
        <v>750</v>
      </c>
      <c r="I28" s="21">
        <v>352</v>
      </c>
      <c r="J28" s="22">
        <v>520</v>
      </c>
      <c r="K28" s="22">
        <v>407</v>
      </c>
      <c r="L28" s="22">
        <v>520</v>
      </c>
      <c r="M28" s="22">
        <v>690</v>
      </c>
      <c r="N28" s="22">
        <v>313</v>
      </c>
      <c r="O28" s="22">
        <v>503</v>
      </c>
      <c r="P28" s="23">
        <v>496</v>
      </c>
      <c r="Q28" s="2"/>
      <c r="R28" s="2"/>
      <c r="S28" s="2"/>
      <c r="T28" s="20"/>
    </row>
    <row r="29" spans="1:36" ht="18.600000000000001" thickBot="1" x14ac:dyDescent="0.4">
      <c r="A29" s="105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/>
    </row>
    <row r="31" spans="1:36" ht="18.600000000000001" thickBot="1" x14ac:dyDescent="0.4"/>
    <row r="32" spans="1:36" ht="26.4" thickBot="1" x14ac:dyDescent="0.55000000000000004">
      <c r="A32" s="159" t="s">
        <v>78</v>
      </c>
      <c r="B32" s="160"/>
      <c r="C32" s="172" t="s">
        <v>79</v>
      </c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4"/>
    </row>
    <row r="33" spans="1:22" ht="43.2" customHeight="1" thickBot="1" x14ac:dyDescent="0.4">
      <c r="A33" s="45" t="s">
        <v>20</v>
      </c>
      <c r="B33" s="110">
        <f>SUM(B34:B38)</f>
        <v>1427480.2799999998</v>
      </c>
      <c r="C33" s="175" t="s">
        <v>5</v>
      </c>
      <c r="D33" s="176"/>
      <c r="E33" s="177"/>
      <c r="F33" s="175" t="s">
        <v>3</v>
      </c>
      <c r="G33" s="176"/>
      <c r="H33" s="177"/>
      <c r="I33" s="175" t="s">
        <v>77</v>
      </c>
      <c r="J33" s="176"/>
      <c r="K33" s="177"/>
      <c r="L33" s="178" t="s">
        <v>82</v>
      </c>
      <c r="M33" s="179"/>
      <c r="N33" s="180"/>
      <c r="O33" s="181" t="s">
        <v>73</v>
      </c>
      <c r="P33" s="182"/>
      <c r="Q33" s="183"/>
      <c r="R33" s="175" t="s">
        <v>19</v>
      </c>
      <c r="S33" s="176"/>
      <c r="T33" s="177"/>
    </row>
    <row r="34" spans="1:22" ht="18.600000000000001" thickBot="1" x14ac:dyDescent="0.4">
      <c r="A34" s="33" t="s">
        <v>12</v>
      </c>
      <c r="B34" s="111">
        <f>SUMPRODUCT(B47:C47,B48:C48)</f>
        <v>82500</v>
      </c>
      <c r="C34" s="75">
        <f>D42-V42</f>
        <v>0</v>
      </c>
      <c r="D34" s="39" t="s">
        <v>4</v>
      </c>
      <c r="E34" s="63">
        <v>0</v>
      </c>
      <c r="F34" s="78">
        <f>V42-E42*$G$49</f>
        <v>0</v>
      </c>
      <c r="G34" s="39" t="s">
        <v>2</v>
      </c>
      <c r="H34" s="63">
        <v>0</v>
      </c>
      <c r="I34" s="124">
        <f>SUM(E42:E46)</f>
        <v>2</v>
      </c>
      <c r="J34" s="39" t="s">
        <v>1</v>
      </c>
      <c r="K34" s="63">
        <v>0</v>
      </c>
      <c r="L34" s="134">
        <f>SUMPRODUCT(B20:P24,G42:U46)/G49</f>
        <v>0.95613333333333328</v>
      </c>
      <c r="M34" s="135" t="s">
        <v>15</v>
      </c>
      <c r="N34" s="136">
        <v>0.8</v>
      </c>
      <c r="O34" s="81">
        <f>SUMPRODUCT(G42:U46,B4:P8)/G49</f>
        <v>64.999866666666662</v>
      </c>
      <c r="P34" s="40" t="s">
        <v>2</v>
      </c>
      <c r="Q34" s="184">
        <v>65</v>
      </c>
      <c r="R34" s="81">
        <f>E45</f>
        <v>1</v>
      </c>
      <c r="S34" s="41" t="s">
        <v>4</v>
      </c>
      <c r="T34" s="66">
        <v>1</v>
      </c>
    </row>
    <row r="35" spans="1:22" ht="18.600000000000001" thickBot="1" x14ac:dyDescent="0.4">
      <c r="A35" s="33" t="s">
        <v>11</v>
      </c>
      <c r="B35" s="111">
        <f>SUMPRODUCT(S4:T8,B42:C46)*T10</f>
        <v>366655.98</v>
      </c>
      <c r="C35" s="76">
        <f>D43-V43</f>
        <v>0</v>
      </c>
      <c r="D35" s="42"/>
      <c r="E35" s="64">
        <v>0</v>
      </c>
      <c r="F35" s="79">
        <f>V43-E43*$G$49</f>
        <v>0</v>
      </c>
      <c r="G35" s="42"/>
      <c r="H35" s="64">
        <v>0</v>
      </c>
      <c r="I35" s="125"/>
      <c r="J35" s="43" t="s">
        <v>0</v>
      </c>
      <c r="K35" s="65">
        <v>2</v>
      </c>
      <c r="L35" s="92"/>
      <c r="M35" s="92"/>
      <c r="N35" s="92"/>
      <c r="O35" s="92"/>
      <c r="P35" s="92"/>
      <c r="Q35" s="92"/>
      <c r="R35" s="2"/>
      <c r="S35" s="2"/>
      <c r="T35" s="20"/>
    </row>
    <row r="36" spans="1:22" ht="18.600000000000001" thickBot="1" x14ac:dyDescent="0.4">
      <c r="A36" s="33" t="s">
        <v>17</v>
      </c>
      <c r="B36" s="111">
        <f>SUMPRODUCT(T14:T18,E42:E46)</f>
        <v>31000</v>
      </c>
      <c r="C36" s="76">
        <f>D44-V44</f>
        <v>0</v>
      </c>
      <c r="D36" s="42"/>
      <c r="E36" s="64">
        <v>0</v>
      </c>
      <c r="F36" s="79">
        <f>V44-E44*$G$49</f>
        <v>-5231</v>
      </c>
      <c r="G36" s="42"/>
      <c r="H36" s="64">
        <v>0</v>
      </c>
      <c r="I36" s="2"/>
      <c r="J36" s="2"/>
      <c r="K36" s="2"/>
      <c r="L36" s="2"/>
      <c r="M36" s="2"/>
      <c r="N36" s="92"/>
      <c r="O36" s="92"/>
      <c r="P36" s="92"/>
      <c r="Q36" s="92"/>
      <c r="R36" s="2"/>
      <c r="S36" s="2"/>
      <c r="T36" s="20"/>
    </row>
    <row r="37" spans="1:22" ht="18.600000000000001" thickBot="1" x14ac:dyDescent="0.4">
      <c r="A37" s="33" t="s">
        <v>18</v>
      </c>
      <c r="B37" s="111">
        <f>SUMPRODUCT(S14:S18,D42:D46)</f>
        <v>213655</v>
      </c>
      <c r="C37" s="76">
        <f>D45-V45</f>
        <v>0</v>
      </c>
      <c r="D37" s="42"/>
      <c r="E37" s="64">
        <v>0</v>
      </c>
      <c r="F37" s="79">
        <f>V45-E45*$G$49</f>
        <v>-2269</v>
      </c>
      <c r="G37" s="42"/>
      <c r="H37" s="64">
        <v>0</v>
      </c>
      <c r="I37" s="2"/>
      <c r="J37" s="2"/>
      <c r="K37" s="2"/>
      <c r="L37" s="2"/>
      <c r="M37" s="2"/>
      <c r="N37" s="92"/>
      <c r="O37" s="92"/>
      <c r="P37" s="92"/>
      <c r="Q37" s="92"/>
      <c r="R37" s="118" t="s">
        <v>80</v>
      </c>
      <c r="S37" s="119"/>
      <c r="T37" s="120"/>
    </row>
    <row r="38" spans="1:22" ht="18.600000000000001" thickBot="1" x14ac:dyDescent="0.4">
      <c r="A38" s="34" t="s">
        <v>10</v>
      </c>
      <c r="B38" s="112">
        <f>SUMPRODUCT(G42:U46,B4:P8,B12:P16)</f>
        <v>733669.29999999993</v>
      </c>
      <c r="C38" s="77">
        <f>D46-V46</f>
        <v>0</v>
      </c>
      <c r="D38" s="43"/>
      <c r="E38" s="65">
        <v>0</v>
      </c>
      <c r="F38" s="80">
        <f>V46-E46*$G$49</f>
        <v>0</v>
      </c>
      <c r="G38" s="43"/>
      <c r="H38" s="65">
        <v>0</v>
      </c>
      <c r="I38" s="94"/>
      <c r="J38" s="94"/>
      <c r="K38" s="94"/>
      <c r="L38" s="94"/>
      <c r="M38" s="94"/>
      <c r="N38" s="94"/>
      <c r="O38" s="94"/>
      <c r="P38" s="94"/>
      <c r="Q38" s="94"/>
      <c r="R38" s="118" t="s">
        <v>81</v>
      </c>
      <c r="S38" s="119"/>
      <c r="T38" s="120"/>
    </row>
    <row r="39" spans="1:22" ht="18.600000000000001" thickBot="1" x14ac:dyDescent="0.4"/>
    <row r="40" spans="1:22" ht="26.4" thickBot="1" x14ac:dyDescent="0.55000000000000004">
      <c r="A40" s="165" t="s">
        <v>21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7"/>
    </row>
    <row r="41" spans="1:22" ht="21" x14ac:dyDescent="0.4">
      <c r="A41" s="86" t="s">
        <v>22</v>
      </c>
      <c r="B41" s="87" t="s">
        <v>64</v>
      </c>
      <c r="C41" s="87" t="s">
        <v>65</v>
      </c>
      <c r="D41" s="88" t="s">
        <v>9</v>
      </c>
      <c r="E41" s="89" t="s">
        <v>13</v>
      </c>
      <c r="F41" s="86" t="s">
        <v>23</v>
      </c>
      <c r="G41" s="87" t="s">
        <v>29</v>
      </c>
      <c r="H41" s="87" t="s">
        <v>30</v>
      </c>
      <c r="I41" s="87" t="s">
        <v>31</v>
      </c>
      <c r="J41" s="87" t="s">
        <v>32</v>
      </c>
      <c r="K41" s="87" t="s">
        <v>33</v>
      </c>
      <c r="L41" s="87" t="s">
        <v>34</v>
      </c>
      <c r="M41" s="87" t="s">
        <v>35</v>
      </c>
      <c r="N41" s="87" t="s">
        <v>36</v>
      </c>
      <c r="O41" s="87" t="s">
        <v>37</v>
      </c>
      <c r="P41" s="87" t="s">
        <v>38</v>
      </c>
      <c r="Q41" s="87" t="s">
        <v>39</v>
      </c>
      <c r="R41" s="87" t="s">
        <v>40</v>
      </c>
      <c r="S41" s="87" t="s">
        <v>41</v>
      </c>
      <c r="T41" s="87" t="s">
        <v>42</v>
      </c>
      <c r="U41" s="90" t="s">
        <v>43</v>
      </c>
      <c r="V41" s="91" t="s">
        <v>9</v>
      </c>
    </row>
    <row r="42" spans="1:22" x14ac:dyDescent="0.35">
      <c r="A42" s="46" t="s">
        <v>66</v>
      </c>
      <c r="B42" s="68">
        <v>0</v>
      </c>
      <c r="C42" s="68">
        <v>0</v>
      </c>
      <c r="D42" s="58">
        <f>SUM(B42:C42)</f>
        <v>0</v>
      </c>
      <c r="E42" s="69">
        <v>0</v>
      </c>
      <c r="F42" s="46" t="s">
        <v>66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56">
        <f>SUM(G42:U42)</f>
        <v>0</v>
      </c>
    </row>
    <row r="43" spans="1:22" x14ac:dyDescent="0.35">
      <c r="A43" s="46" t="s">
        <v>67</v>
      </c>
      <c r="B43" s="68">
        <v>0</v>
      </c>
      <c r="C43" s="68">
        <v>0</v>
      </c>
      <c r="D43" s="58">
        <f>SUM(B43:C43)</f>
        <v>0</v>
      </c>
      <c r="E43" s="69">
        <v>0</v>
      </c>
      <c r="F43" s="46" t="s">
        <v>67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56">
        <f>SUM(G43:U43)</f>
        <v>0</v>
      </c>
    </row>
    <row r="44" spans="1:22" x14ac:dyDescent="0.35">
      <c r="A44" s="46" t="s">
        <v>68</v>
      </c>
      <c r="B44" s="68">
        <v>0</v>
      </c>
      <c r="C44" s="68">
        <v>2269</v>
      </c>
      <c r="D44" s="58">
        <f>SUM(B44:C44)</f>
        <v>2269</v>
      </c>
      <c r="E44" s="69">
        <v>1</v>
      </c>
      <c r="F44" s="46" t="s">
        <v>68</v>
      </c>
      <c r="G44" s="71">
        <v>0</v>
      </c>
      <c r="H44" s="71">
        <v>0</v>
      </c>
      <c r="I44" s="71">
        <v>0</v>
      </c>
      <c r="J44" s="71">
        <v>0</v>
      </c>
      <c r="K44" s="71">
        <v>340</v>
      </c>
      <c r="L44" s="71">
        <v>0</v>
      </c>
      <c r="M44" s="71">
        <v>0</v>
      </c>
      <c r="N44" s="71">
        <v>352</v>
      </c>
      <c r="O44" s="71">
        <v>0</v>
      </c>
      <c r="P44" s="71">
        <v>407</v>
      </c>
      <c r="Q44" s="71">
        <v>0</v>
      </c>
      <c r="R44" s="71">
        <v>690</v>
      </c>
      <c r="S44" s="71">
        <v>313</v>
      </c>
      <c r="T44" s="71">
        <v>0</v>
      </c>
      <c r="U44" s="71">
        <v>167</v>
      </c>
      <c r="V44" s="56">
        <f>SUM(G44:U44)</f>
        <v>2269</v>
      </c>
    </row>
    <row r="45" spans="1:22" x14ac:dyDescent="0.35">
      <c r="A45" s="6" t="s">
        <v>69</v>
      </c>
      <c r="B45" s="68">
        <v>3000</v>
      </c>
      <c r="C45" s="68">
        <v>2231</v>
      </c>
      <c r="D45" s="58">
        <f>SUM(B45:C45)</f>
        <v>5231</v>
      </c>
      <c r="E45" s="69">
        <v>1</v>
      </c>
      <c r="F45" s="6" t="s">
        <v>69</v>
      </c>
      <c r="G45" s="71">
        <v>620</v>
      </c>
      <c r="H45" s="71">
        <v>457</v>
      </c>
      <c r="I45" s="71">
        <v>397</v>
      </c>
      <c r="J45" s="71">
        <v>600</v>
      </c>
      <c r="K45" s="71">
        <v>0</v>
      </c>
      <c r="L45" s="71">
        <v>535</v>
      </c>
      <c r="M45" s="71">
        <v>750</v>
      </c>
      <c r="N45" s="71">
        <v>0</v>
      </c>
      <c r="O45" s="71">
        <v>520</v>
      </c>
      <c r="P45" s="71">
        <v>0</v>
      </c>
      <c r="Q45" s="71">
        <v>520</v>
      </c>
      <c r="R45" s="71">
        <v>0</v>
      </c>
      <c r="S45" s="71">
        <v>0</v>
      </c>
      <c r="T45" s="71">
        <v>503</v>
      </c>
      <c r="U45" s="71">
        <v>329</v>
      </c>
      <c r="V45" s="56">
        <f>SUM(G45:U45)</f>
        <v>5231</v>
      </c>
    </row>
    <row r="46" spans="1:22" ht="18.600000000000001" thickBot="1" x14ac:dyDescent="0.4">
      <c r="A46" s="46" t="s">
        <v>70</v>
      </c>
      <c r="B46" s="68">
        <v>0</v>
      </c>
      <c r="C46" s="68">
        <v>0</v>
      </c>
      <c r="D46" s="59">
        <f>SUM(B46:C46)</f>
        <v>0</v>
      </c>
      <c r="E46" s="69">
        <v>0</v>
      </c>
      <c r="F46" s="52" t="s">
        <v>70</v>
      </c>
      <c r="G46" s="71">
        <v>0</v>
      </c>
      <c r="H46" s="71">
        <v>0</v>
      </c>
      <c r="I46" s="71"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71">
        <v>0</v>
      </c>
      <c r="U46" s="71">
        <v>0</v>
      </c>
      <c r="V46" s="57">
        <f>SUM(G46:U46)</f>
        <v>0</v>
      </c>
    </row>
    <row r="47" spans="1:22" ht="18.600000000000001" thickBot="1" x14ac:dyDescent="0.4">
      <c r="A47" s="60" t="s">
        <v>9</v>
      </c>
      <c r="B47" s="61">
        <f>SUM(B42:B46)</f>
        <v>3000</v>
      </c>
      <c r="C47" s="62">
        <f>SUM(C42:C46)</f>
        <v>4500</v>
      </c>
      <c r="D47" s="2"/>
      <c r="E47" s="2"/>
      <c r="F47" s="53" t="s">
        <v>9</v>
      </c>
      <c r="G47" s="54">
        <f t="shared" ref="G47:N47" si="2">SUM(G42:G46)</f>
        <v>620</v>
      </c>
      <c r="H47" s="54">
        <f t="shared" si="2"/>
        <v>457</v>
      </c>
      <c r="I47" s="54">
        <f t="shared" si="2"/>
        <v>397</v>
      </c>
      <c r="J47" s="54">
        <f t="shared" si="2"/>
        <v>600</v>
      </c>
      <c r="K47" s="54">
        <f t="shared" si="2"/>
        <v>340</v>
      </c>
      <c r="L47" s="54">
        <f t="shared" si="2"/>
        <v>535</v>
      </c>
      <c r="M47" s="54">
        <f t="shared" si="2"/>
        <v>750</v>
      </c>
      <c r="N47" s="54">
        <f t="shared" si="2"/>
        <v>352</v>
      </c>
      <c r="O47" s="54">
        <f>SUM(O42:O46)</f>
        <v>520</v>
      </c>
      <c r="P47" s="54">
        <f t="shared" ref="P47:U47" si="3">SUM(P42:P46)</f>
        <v>407</v>
      </c>
      <c r="Q47" s="54">
        <f t="shared" si="3"/>
        <v>520</v>
      </c>
      <c r="R47" s="54">
        <f t="shared" si="3"/>
        <v>690</v>
      </c>
      <c r="S47" s="54">
        <f t="shared" si="3"/>
        <v>313</v>
      </c>
      <c r="T47" s="54">
        <f t="shared" si="3"/>
        <v>503</v>
      </c>
      <c r="U47" s="55">
        <f t="shared" si="3"/>
        <v>496</v>
      </c>
      <c r="V47" s="20"/>
    </row>
    <row r="48" spans="1:22" ht="18.600000000000001" thickBot="1" x14ac:dyDescent="0.4">
      <c r="A48" s="47" t="s">
        <v>8</v>
      </c>
      <c r="B48" s="48">
        <v>8</v>
      </c>
      <c r="C48" s="49">
        <v>13</v>
      </c>
      <c r="D48" s="2"/>
      <c r="E48" s="2"/>
      <c r="F48" s="47" t="s">
        <v>7</v>
      </c>
      <c r="G48" s="82">
        <v>620</v>
      </c>
      <c r="H48" s="82">
        <v>457</v>
      </c>
      <c r="I48" s="82">
        <v>397</v>
      </c>
      <c r="J48" s="82">
        <v>600</v>
      </c>
      <c r="K48" s="82">
        <v>340</v>
      </c>
      <c r="L48" s="82">
        <v>535</v>
      </c>
      <c r="M48" s="82">
        <v>750</v>
      </c>
      <c r="N48" s="82">
        <v>352</v>
      </c>
      <c r="O48" s="82">
        <v>520</v>
      </c>
      <c r="P48" s="84">
        <v>407</v>
      </c>
      <c r="Q48" s="84">
        <v>520</v>
      </c>
      <c r="R48" s="84">
        <v>690</v>
      </c>
      <c r="S48" s="84">
        <v>313</v>
      </c>
      <c r="T48" s="84">
        <v>503</v>
      </c>
      <c r="U48" s="85">
        <v>496</v>
      </c>
      <c r="V48" s="20"/>
    </row>
    <row r="49" spans="1:22" ht="18.600000000000001" thickBot="1" x14ac:dyDescent="0.4">
      <c r="A49" s="47" t="s">
        <v>6</v>
      </c>
      <c r="B49" s="82">
        <v>3000</v>
      </c>
      <c r="C49" s="83">
        <v>6000</v>
      </c>
      <c r="D49" s="31"/>
      <c r="E49" s="31"/>
      <c r="F49" s="50" t="s">
        <v>62</v>
      </c>
      <c r="G49" s="51">
        <f>SUM(G48:U48)</f>
        <v>7500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2"/>
    </row>
    <row r="52" spans="1:22" x14ac:dyDescent="0.35">
      <c r="F52" s="129"/>
    </row>
    <row r="53" spans="1:22" x14ac:dyDescent="0.35">
      <c r="B53" s="116"/>
    </row>
    <row r="60" spans="1:22" x14ac:dyDescent="0.35">
      <c r="F60" s="35"/>
      <c r="G60" s="35"/>
      <c r="H60" s="35"/>
      <c r="I60" s="35"/>
      <c r="J60" s="35"/>
      <c r="K60" s="35"/>
    </row>
    <row r="63" spans="1:22" ht="43.8" customHeight="1" x14ac:dyDescent="0.35"/>
  </sheetData>
  <mergeCells count="27">
    <mergeCell ref="W3:X3"/>
    <mergeCell ref="A1:T1"/>
    <mergeCell ref="V1:X1"/>
    <mergeCell ref="A2:P2"/>
    <mergeCell ref="R2:T2"/>
    <mergeCell ref="W2:X2"/>
    <mergeCell ref="A32:B32"/>
    <mergeCell ref="C32:T32"/>
    <mergeCell ref="W9:X9"/>
    <mergeCell ref="A10:P10"/>
    <mergeCell ref="R10:S10"/>
    <mergeCell ref="W10:X10"/>
    <mergeCell ref="W11:X11"/>
    <mergeCell ref="R12:T12"/>
    <mergeCell ref="W12:X12"/>
    <mergeCell ref="W13:X13"/>
    <mergeCell ref="W14:X14"/>
    <mergeCell ref="A18:P18"/>
    <mergeCell ref="R20:T20"/>
    <mergeCell ref="B26:P26"/>
    <mergeCell ref="A40:V40"/>
    <mergeCell ref="C33:E33"/>
    <mergeCell ref="F33:H33"/>
    <mergeCell ref="I33:K33"/>
    <mergeCell ref="L33:N33"/>
    <mergeCell ref="O33:Q33"/>
    <mergeCell ref="R33:T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55" zoomScaleNormal="55" workbookViewId="0">
      <selection activeCell="C33" sqref="C33"/>
    </sheetView>
  </sheetViews>
  <sheetFormatPr defaultColWidth="29.77734375" defaultRowHeight="17.399999999999999" x14ac:dyDescent="0.35"/>
  <cols>
    <col min="1" max="1" width="40.109375" style="186" customWidth="1"/>
    <col min="2" max="16384" width="29.77734375" style="186"/>
  </cols>
  <sheetData>
    <row r="1" spans="1:7" ht="26.4" thickBot="1" x14ac:dyDescent="0.55000000000000004">
      <c r="A1" s="194" t="s">
        <v>100</v>
      </c>
      <c r="B1" s="194"/>
      <c r="C1" s="194"/>
      <c r="D1" s="194"/>
      <c r="E1" s="194"/>
      <c r="F1" s="194"/>
      <c r="G1" s="194"/>
    </row>
    <row r="2" spans="1:7" ht="34.799999999999997" x14ac:dyDescent="0.35">
      <c r="A2" s="188"/>
      <c r="B2" s="189" t="s">
        <v>95</v>
      </c>
      <c r="C2" s="190" t="s">
        <v>96</v>
      </c>
      <c r="D2" s="193" t="s">
        <v>92</v>
      </c>
      <c r="E2" s="191" t="s">
        <v>98</v>
      </c>
      <c r="F2" s="191" t="s">
        <v>97</v>
      </c>
      <c r="G2" s="192" t="s">
        <v>93</v>
      </c>
    </row>
    <row r="3" spans="1:7" ht="21" x14ac:dyDescent="0.4">
      <c r="A3" s="195" t="s">
        <v>20</v>
      </c>
      <c r="B3" s="196">
        <v>1463333.1</v>
      </c>
      <c r="C3" s="197">
        <v>1388444.78</v>
      </c>
      <c r="D3" s="198">
        <v>1263808</v>
      </c>
      <c r="E3" s="196">
        <v>1229575.2000000002</v>
      </c>
      <c r="F3" s="196">
        <v>1852488.6</v>
      </c>
      <c r="G3" s="199">
        <v>1427480.2799999998</v>
      </c>
    </row>
    <row r="4" spans="1:7" ht="18" x14ac:dyDescent="0.35">
      <c r="A4" s="200" t="s">
        <v>85</v>
      </c>
      <c r="B4" s="201">
        <v>78750</v>
      </c>
      <c r="C4" s="202">
        <v>82855</v>
      </c>
      <c r="D4" s="203">
        <v>82500</v>
      </c>
      <c r="E4" s="201">
        <v>82500</v>
      </c>
      <c r="F4" s="201">
        <v>90024</v>
      </c>
      <c r="G4" s="204">
        <v>82500</v>
      </c>
    </row>
    <row r="5" spans="1:7" ht="18" x14ac:dyDescent="0.35">
      <c r="A5" s="200" t="s">
        <v>52</v>
      </c>
      <c r="B5" s="201">
        <v>371925</v>
      </c>
      <c r="C5" s="202">
        <v>374322.77999999997</v>
      </c>
      <c r="D5" s="203">
        <v>368001.6</v>
      </c>
      <c r="E5" s="201">
        <v>370350.6</v>
      </c>
      <c r="F5" s="201">
        <v>558227.4</v>
      </c>
      <c r="G5" s="204">
        <v>366655.98</v>
      </c>
    </row>
    <row r="6" spans="1:7" ht="26.4" customHeight="1" x14ac:dyDescent="0.35">
      <c r="A6" s="200" t="s">
        <v>86</v>
      </c>
      <c r="B6" s="201">
        <v>15000</v>
      </c>
      <c r="C6" s="202">
        <v>32000</v>
      </c>
      <c r="D6" s="203">
        <v>32000</v>
      </c>
      <c r="E6" s="201">
        <v>52000</v>
      </c>
      <c r="F6" s="201">
        <v>32000</v>
      </c>
      <c r="G6" s="204">
        <v>31000</v>
      </c>
    </row>
    <row r="7" spans="1:7" ht="18" x14ac:dyDescent="0.35">
      <c r="A7" s="200" t="s">
        <v>87</v>
      </c>
      <c r="B7" s="201">
        <v>225000</v>
      </c>
      <c r="C7" s="202">
        <v>166420</v>
      </c>
      <c r="D7" s="203">
        <v>123280</v>
      </c>
      <c r="E7" s="201">
        <v>108142</v>
      </c>
      <c r="F7" s="201">
        <v>184930</v>
      </c>
      <c r="G7" s="204">
        <v>213655</v>
      </c>
    </row>
    <row r="8" spans="1:7" ht="18" x14ac:dyDescent="0.35">
      <c r="A8" s="200" t="s">
        <v>50</v>
      </c>
      <c r="B8" s="201">
        <v>772658.1</v>
      </c>
      <c r="C8" s="202">
        <v>732847</v>
      </c>
      <c r="D8" s="203">
        <v>658026.4</v>
      </c>
      <c r="E8" s="201">
        <v>616582.60000000009</v>
      </c>
      <c r="F8" s="201">
        <v>987307.2</v>
      </c>
      <c r="G8" s="204">
        <v>733669.29999999993</v>
      </c>
    </row>
    <row r="9" spans="1:7" ht="18" x14ac:dyDescent="0.35">
      <c r="A9" s="221"/>
      <c r="B9" s="8"/>
      <c r="C9" s="206"/>
      <c r="D9" s="205"/>
      <c r="E9" s="8"/>
      <c r="F9" s="8"/>
      <c r="G9" s="9"/>
    </row>
    <row r="10" spans="1:7" ht="18" x14ac:dyDescent="0.35">
      <c r="A10" s="207" t="s">
        <v>88</v>
      </c>
      <c r="B10" s="8">
        <v>2</v>
      </c>
      <c r="C10" s="206">
        <v>2</v>
      </c>
      <c r="D10" s="205">
        <v>2</v>
      </c>
      <c r="E10" s="8">
        <v>3</v>
      </c>
      <c r="F10" s="8">
        <v>2</v>
      </c>
      <c r="G10" s="9">
        <v>2</v>
      </c>
    </row>
    <row r="11" spans="1:7" ht="18" x14ac:dyDescent="0.35">
      <c r="A11" s="207" t="s">
        <v>89</v>
      </c>
      <c r="B11" s="208">
        <v>71.58</v>
      </c>
      <c r="C11" s="209">
        <v>67.22</v>
      </c>
      <c r="D11" s="210">
        <v>64.199200000000005</v>
      </c>
      <c r="E11" s="208">
        <v>64.841066666666663</v>
      </c>
      <c r="F11" s="208">
        <v>64.198791433395542</v>
      </c>
      <c r="G11" s="211">
        <v>64.999866666666662</v>
      </c>
    </row>
    <row r="12" spans="1:7" ht="18" x14ac:dyDescent="0.35">
      <c r="A12" s="207" t="s">
        <v>90</v>
      </c>
      <c r="B12" s="212">
        <v>0.75</v>
      </c>
      <c r="C12" s="213">
        <v>0.84</v>
      </c>
      <c r="D12" s="214">
        <v>0.8</v>
      </c>
      <c r="E12" s="212">
        <v>0.80586666666666662</v>
      </c>
      <c r="F12" s="212">
        <v>0.80005331911490274</v>
      </c>
      <c r="G12" s="215">
        <v>0.95613333333333328</v>
      </c>
    </row>
    <row r="13" spans="1:7" ht="18" x14ac:dyDescent="0.35">
      <c r="A13" s="207" t="s">
        <v>62</v>
      </c>
      <c r="B13" s="8">
        <v>7500</v>
      </c>
      <c r="C13" s="206">
        <v>7500</v>
      </c>
      <c r="D13" s="205">
        <v>7500</v>
      </c>
      <c r="E13" s="8">
        <v>7500</v>
      </c>
      <c r="F13" s="8">
        <v>11253</v>
      </c>
      <c r="G13" s="9">
        <v>7500</v>
      </c>
    </row>
    <row r="14" spans="1:7" ht="18.600000000000001" thickBot="1" x14ac:dyDescent="0.4">
      <c r="A14" s="216" t="s">
        <v>94</v>
      </c>
      <c r="B14" s="217">
        <f>B3/B13</f>
        <v>195.11108000000002</v>
      </c>
      <c r="C14" s="222">
        <f t="shared" ref="C14" si="0">C3/C13</f>
        <v>185.12597066666666</v>
      </c>
      <c r="D14" s="218">
        <f>D3/D13</f>
        <v>168.50773333333333</v>
      </c>
      <c r="E14" s="219">
        <f t="shared" ref="E14:G14" si="1">E3/E13</f>
        <v>163.94336000000001</v>
      </c>
      <c r="F14" s="219">
        <f t="shared" si="1"/>
        <v>164.6217541988803</v>
      </c>
      <c r="G14" s="220">
        <f t="shared" si="1"/>
        <v>190.33070399999997</v>
      </c>
    </row>
    <row r="20" spans="3:3" x14ac:dyDescent="0.35">
      <c r="C20" s="187"/>
    </row>
    <row r="36" spans="4:4" x14ac:dyDescent="0.35">
      <c r="D36" s="187"/>
    </row>
  </sheetData>
  <mergeCells count="1">
    <mergeCell ref="A1:G1"/>
  </mergeCells>
  <conditionalFormatting sqref="B11:G11">
    <cfRule type="cellIs" dxfId="1" priority="3" operator="greaterThan">
      <formula>65</formula>
    </cfRule>
  </conditionalFormatting>
  <conditionalFormatting sqref="B12:G12">
    <cfRule type="cellIs" dxfId="0" priority="2" operator="lessThan">
      <formula>0.8</formula>
    </cfRule>
  </conditionalFormatting>
  <conditionalFormatting sqref="B14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 1 </vt:lpstr>
      <vt:lpstr>Baseline 2</vt:lpstr>
      <vt:lpstr>Baseline 3</vt:lpstr>
      <vt:lpstr>Scenario1</vt:lpstr>
      <vt:lpstr>Scenario2</vt:lpstr>
      <vt:lpstr>Scenario3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2024-03-30T03:46:09Z</dcterms:created>
  <dcterms:modified xsi:type="dcterms:W3CDTF">2024-05-28T03:13:27Z</dcterms:modified>
</cp:coreProperties>
</file>