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disk\OneDrive\Code\FaNCL\"/>
    </mc:Choice>
  </mc:AlternateContent>
  <bookViews>
    <workbookView xWindow="0" yWindow="0" windowWidth="18270" windowHeight="12045" activeTab="2"/>
  </bookViews>
  <sheets>
    <sheet name="k-square" sheetId="1" r:id="rId1"/>
    <sheet name="k(server)" sheetId="2" r:id="rId2"/>
    <sheet name="ac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L3" i="3"/>
  <c r="K3" i="3"/>
  <c r="J3" i="3"/>
  <c r="I3" i="3"/>
  <c r="H3" i="3"/>
  <c r="G3" i="3"/>
  <c r="F3" i="3"/>
  <c r="E3" i="3"/>
  <c r="D3" i="3"/>
  <c r="C3" i="3"/>
  <c r="B3" i="3"/>
  <c r="M6" i="3"/>
  <c r="L6" i="3"/>
  <c r="K6" i="3"/>
  <c r="J6" i="3"/>
  <c r="I6" i="3"/>
  <c r="H6" i="3"/>
  <c r="G6" i="3"/>
  <c r="F6" i="3"/>
  <c r="E6" i="3"/>
  <c r="D6" i="3"/>
  <c r="C6" i="3"/>
  <c r="B6" i="3"/>
  <c r="M10" i="3"/>
  <c r="L10" i="3"/>
  <c r="K10" i="3"/>
  <c r="J10" i="3"/>
  <c r="I10" i="3"/>
  <c r="H10" i="3"/>
  <c r="G10" i="3"/>
  <c r="F10" i="3"/>
  <c r="E10" i="3"/>
  <c r="D10" i="3"/>
  <c r="C10" i="3"/>
  <c r="B10" i="3"/>
  <c r="M14" i="3"/>
  <c r="L14" i="3"/>
  <c r="K14" i="3"/>
  <c r="J14" i="3"/>
  <c r="I14" i="3"/>
  <c r="H14" i="3"/>
  <c r="G14" i="3"/>
  <c r="F14" i="3"/>
  <c r="E14" i="3"/>
  <c r="D14" i="3"/>
  <c r="C14" i="3"/>
  <c r="B14" i="3"/>
  <c r="M15" i="3" l="1"/>
  <c r="L15" i="3"/>
  <c r="K15" i="3"/>
  <c r="J15" i="3"/>
  <c r="I15" i="3"/>
  <c r="H15" i="3"/>
  <c r="G15" i="3"/>
  <c r="F15" i="3"/>
  <c r="E15" i="3"/>
  <c r="D15" i="3"/>
  <c r="C15" i="3"/>
  <c r="H11" i="3"/>
  <c r="G11" i="3"/>
  <c r="M7" i="3"/>
  <c r="L7" i="3"/>
  <c r="J7" i="3"/>
  <c r="G7" i="3"/>
  <c r="B15" i="3"/>
  <c r="C4" i="3"/>
  <c r="K7" i="3"/>
  <c r="I7" i="3"/>
  <c r="H7" i="3"/>
  <c r="F7" i="3"/>
  <c r="E7" i="3"/>
  <c r="D7" i="3"/>
  <c r="C7" i="3"/>
  <c r="B7" i="3"/>
  <c r="B11" i="3" l="1"/>
  <c r="J11" i="3"/>
  <c r="C11" i="3"/>
  <c r="K11" i="3"/>
  <c r="I11" i="3"/>
  <c r="D11" i="3"/>
  <c r="E11" i="3"/>
  <c r="M11" i="3"/>
  <c r="L11" i="3"/>
  <c r="F11" i="3"/>
  <c r="K4" i="3"/>
  <c r="G4" i="3"/>
  <c r="I4" i="3"/>
  <c r="D4" i="3"/>
  <c r="J4" i="3"/>
  <c r="F4" i="3"/>
  <c r="M4" i="3"/>
  <c r="B4" i="3"/>
  <c r="E4" i="3"/>
  <c r="L4" i="3"/>
  <c r="H4" i="3"/>
  <c r="I18" i="2"/>
  <c r="I19" i="2"/>
  <c r="I13" i="2"/>
  <c r="H18" i="2"/>
  <c r="G18" i="2"/>
  <c r="F18" i="2"/>
  <c r="F19" i="2" s="1"/>
  <c r="E18" i="2"/>
  <c r="E19" i="2" s="1"/>
  <c r="D18" i="2"/>
  <c r="D19" i="2" s="1"/>
  <c r="M24" i="2"/>
  <c r="L24" i="2"/>
  <c r="K24" i="2"/>
  <c r="J24" i="2"/>
  <c r="I24" i="2"/>
  <c r="H24" i="2"/>
  <c r="G24" i="2"/>
  <c r="F24" i="2"/>
  <c r="E24" i="2"/>
  <c r="D24" i="2"/>
  <c r="C24" i="2"/>
  <c r="B24" i="2"/>
  <c r="M13" i="2"/>
  <c r="L13" i="2"/>
  <c r="K13" i="2"/>
  <c r="J13" i="2"/>
  <c r="H13" i="2"/>
  <c r="G13" i="2"/>
  <c r="M19" i="2"/>
  <c r="L19" i="2"/>
  <c r="K19" i="2"/>
  <c r="J19" i="2"/>
  <c r="H19" i="2"/>
  <c r="G19" i="2"/>
  <c r="C19" i="2"/>
  <c r="B19" i="2"/>
  <c r="L8" i="2"/>
  <c r="K8" i="2"/>
  <c r="J8" i="2"/>
  <c r="I8" i="2"/>
  <c r="H8" i="2"/>
  <c r="G8" i="2"/>
  <c r="M4" i="2"/>
  <c r="I4" i="2" l="1"/>
  <c r="F4" i="2"/>
  <c r="G4" i="2"/>
  <c r="B4" i="2"/>
  <c r="J4" i="2"/>
  <c r="K4" i="2"/>
  <c r="H4" i="2"/>
  <c r="C4" i="2"/>
  <c r="D4" i="2"/>
  <c r="L4" i="2"/>
  <c r="E4" i="2"/>
  <c r="G9" i="2"/>
  <c r="H9" i="2"/>
  <c r="M14" i="2"/>
  <c r="L14" i="2"/>
  <c r="K14" i="2"/>
  <c r="J14" i="2"/>
  <c r="I14" i="2"/>
  <c r="H14" i="2"/>
  <c r="G14" i="2"/>
  <c r="F14" i="2"/>
  <c r="E14" i="2"/>
  <c r="D14" i="2"/>
  <c r="C14" i="2"/>
  <c r="B14" i="2"/>
  <c r="C9" i="2" l="1"/>
  <c r="K9" i="2"/>
  <c r="I9" i="2"/>
  <c r="E9" i="2"/>
  <c r="J9" i="2"/>
  <c r="L9" i="2"/>
  <c r="B9" i="2"/>
  <c r="M9" i="2"/>
  <c r="F9" i="2"/>
  <c r="D9" i="2"/>
  <c r="E8" i="1"/>
  <c r="I13" i="1"/>
  <c r="H13" i="1"/>
  <c r="G13" i="1"/>
  <c r="F13" i="1"/>
  <c r="E13" i="1"/>
  <c r="D13" i="1"/>
  <c r="C13" i="1"/>
  <c r="B13" i="1"/>
  <c r="I8" i="1"/>
  <c r="H8" i="1"/>
  <c r="G8" i="1"/>
  <c r="F8" i="1"/>
  <c r="D8" i="1"/>
  <c r="C8" i="1"/>
  <c r="B8" i="1"/>
  <c r="I3" i="1"/>
  <c r="H3" i="1"/>
  <c r="G3" i="1"/>
  <c r="F3" i="1"/>
  <c r="E3" i="1"/>
  <c r="D3" i="1"/>
  <c r="C3" i="1"/>
  <c r="B3" i="1"/>
  <c r="I24" i="1"/>
  <c r="H24" i="1"/>
  <c r="G24" i="1"/>
  <c r="F24" i="1"/>
  <c r="E24" i="1"/>
  <c r="D24" i="1"/>
  <c r="C24" i="1"/>
  <c r="B24" i="1"/>
  <c r="C19" i="1"/>
  <c r="I19" i="1"/>
  <c r="B19" i="1" l="1"/>
  <c r="D19" i="1"/>
  <c r="E19" i="1"/>
  <c r="F19" i="1"/>
  <c r="G19" i="1"/>
  <c r="H19" i="1"/>
  <c r="I14" i="1"/>
  <c r="H14" i="1"/>
  <c r="G14" i="1"/>
  <c r="F14" i="1"/>
  <c r="E14" i="1"/>
  <c r="D14" i="1"/>
  <c r="C14" i="1"/>
  <c r="B14" i="1"/>
  <c r="I9" i="1"/>
  <c r="H9" i="1"/>
  <c r="G9" i="1"/>
  <c r="F9" i="1"/>
  <c r="E9" i="1"/>
  <c r="D9" i="1"/>
  <c r="C9" i="1"/>
  <c r="B9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<sst xmlns="http://schemas.openxmlformats.org/spreadsheetml/2006/main" count="53" uniqueCount="16">
  <si>
    <t>speedup</t>
  </si>
  <si>
    <t>netflix, rank = 3, iter = 100</t>
  </si>
  <si>
    <t>yahoo-small, rank = 3, iter = 100</t>
  </si>
  <si>
    <t>mivielen-1m, rank = 3, iter = 100</t>
  </si>
  <si>
    <t>mivielen-10m, rank = 4, iter = 100</t>
  </si>
  <si>
    <t>mivielen-20m, rank = 5, iter = 100</t>
  </si>
  <si>
    <t>Threads</t>
  </si>
  <si>
    <t>Time (sec)</t>
  </si>
  <si>
    <t>yahoo-small, rank = 8, iter = 50</t>
  </si>
  <si>
    <t>movielens-10m, rank = 8, iter = 200</t>
  </si>
  <si>
    <t>movielens-1m, rank = 8, iter = 500</t>
  </si>
  <si>
    <t>netflix, rank = 8, iter = 50</t>
  </si>
  <si>
    <t>movielens-20m, rank = 8, iter =200</t>
  </si>
  <si>
    <t>netflix, rank = 8, iter = 50, plain</t>
  </si>
  <si>
    <t>netflix, rank = 8, iter = 50, acceleration</t>
  </si>
  <si>
    <t>Iteration-Time 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</si>
</sst>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36" sqref="D36"/>
    </sheetView>
  </sheetViews>
  <sheetFormatPr defaultRowHeight="14.25" x14ac:dyDescent="0.2"/>
  <cols>
    <col min="1" max="1" width="10.125" bestFit="1" customWidth="1"/>
  </cols>
  <sheetData>
    <row r="1" spans="1:9" x14ac:dyDescent="0.2">
      <c r="A1" s="4" t="s">
        <v>3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">
      <c r="A3" t="s">
        <v>7</v>
      </c>
      <c r="B3" s="1">
        <f>16.1/5</f>
        <v>3.22</v>
      </c>
      <c r="C3" s="1">
        <f>9.1/5</f>
        <v>1.8199999999999998</v>
      </c>
      <c r="D3" s="1">
        <f>7.3/5</f>
        <v>1.46</v>
      </c>
      <c r="E3" s="1">
        <f>6.4/5</f>
        <v>1.28</v>
      </c>
      <c r="F3" s="1">
        <f>5.9/5</f>
        <v>1.1800000000000002</v>
      </c>
      <c r="G3" s="1">
        <f>5.8/5</f>
        <v>1.1599999999999999</v>
      </c>
      <c r="H3" s="1">
        <f>6.9/5</f>
        <v>1.3800000000000001</v>
      </c>
      <c r="I3" s="1">
        <f>7.8/5</f>
        <v>1.56</v>
      </c>
    </row>
    <row r="4" spans="1:9" x14ac:dyDescent="0.2">
      <c r="A4" t="s">
        <v>0</v>
      </c>
      <c r="B4" s="1">
        <f>B3/B3</f>
        <v>1</v>
      </c>
      <c r="C4" s="1">
        <f>B3/C3</f>
        <v>1.7692307692307694</v>
      </c>
      <c r="D4" s="1">
        <f>B3/D3</f>
        <v>2.2054794520547949</v>
      </c>
      <c r="E4" s="1">
        <f>B3/E3</f>
        <v>2.515625</v>
      </c>
      <c r="F4" s="1">
        <f>B3/F3</f>
        <v>2.7288135593220337</v>
      </c>
      <c r="G4" s="1">
        <f>B3/G3</f>
        <v>2.7758620689655178</v>
      </c>
      <c r="H4" s="1">
        <f>B3/H3</f>
        <v>2.3333333333333335</v>
      </c>
      <c r="I4" s="1">
        <f>B3/I3</f>
        <v>2.0641025641025643</v>
      </c>
    </row>
    <row r="6" spans="1:9" x14ac:dyDescent="0.2">
      <c r="A6" s="4" t="s">
        <v>4</v>
      </c>
      <c r="B6" s="4"/>
      <c r="C6" s="4"/>
      <c r="D6" s="4"/>
      <c r="E6" s="4"/>
      <c r="F6" s="4"/>
      <c r="G6" s="4"/>
      <c r="H6" s="4"/>
      <c r="I6" s="4"/>
    </row>
    <row r="7" spans="1:9" x14ac:dyDescent="0.2">
      <c r="A7" t="s">
        <v>6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9" x14ac:dyDescent="0.2">
      <c r="A8" t="s">
        <v>7</v>
      </c>
      <c r="B8" s="1">
        <f xml:space="preserve"> 318.8/5</f>
        <v>63.760000000000005</v>
      </c>
      <c r="C8" s="1">
        <f>190.5/5</f>
        <v>38.1</v>
      </c>
      <c r="D8" s="1">
        <f>146.6/5</f>
        <v>29.32</v>
      </c>
      <c r="E8" s="1">
        <f xml:space="preserve"> 0.2*126.2</f>
        <v>25.240000000000002</v>
      </c>
      <c r="F8" s="1">
        <f>0.2*114.1</f>
        <v>22.82</v>
      </c>
      <c r="G8" s="1">
        <f>0.2*104.4</f>
        <v>20.880000000000003</v>
      </c>
      <c r="H8" s="1">
        <f>0.2*101.7</f>
        <v>20.340000000000003</v>
      </c>
      <c r="I8" s="1">
        <f>0.2*95.9</f>
        <v>19.180000000000003</v>
      </c>
    </row>
    <row r="9" spans="1:9" x14ac:dyDescent="0.2">
      <c r="A9" t="s">
        <v>0</v>
      </c>
      <c r="B9" s="1">
        <f>B8/B8</f>
        <v>1</v>
      </c>
      <c r="C9" s="1">
        <f>B8/C8</f>
        <v>1.673490813648294</v>
      </c>
      <c r="D9" s="1">
        <f>B8/D8</f>
        <v>2.1746248294679402</v>
      </c>
      <c r="E9" s="1">
        <f>B8/E8</f>
        <v>2.5261489698890651</v>
      </c>
      <c r="F9" s="1">
        <f>B8/F8</f>
        <v>2.7940403155127083</v>
      </c>
      <c r="G9" s="1">
        <f>B8/G8</f>
        <v>3.053639846743295</v>
      </c>
      <c r="H9" s="1">
        <f>B8/H8</f>
        <v>3.1347099311701081</v>
      </c>
      <c r="I9" s="1">
        <f>B8/I8</f>
        <v>3.3242961418143895</v>
      </c>
    </row>
    <row r="11" spans="1:9" x14ac:dyDescent="0.2">
      <c r="A11" s="4" t="s">
        <v>5</v>
      </c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t="s">
        <v>6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</row>
    <row r="13" spans="1:9" x14ac:dyDescent="0.2">
      <c r="A13" t="s">
        <v>7</v>
      </c>
      <c r="B13" s="1">
        <f>142.5</f>
        <v>142.5</v>
      </c>
      <c r="C13" s="1">
        <f>92.9</f>
        <v>92.9</v>
      </c>
      <c r="D13" s="1">
        <f>71.2</f>
        <v>71.2</v>
      </c>
      <c r="E13" s="1">
        <f>63.1</f>
        <v>63.1</v>
      </c>
      <c r="F13" s="1">
        <f>59.2</f>
        <v>59.2</v>
      </c>
      <c r="G13" s="1">
        <f>54.3</f>
        <v>54.3</v>
      </c>
      <c r="H13" s="1">
        <f>50.9</f>
        <v>50.9</v>
      </c>
      <c r="I13" s="1">
        <f>48</f>
        <v>48</v>
      </c>
    </row>
    <row r="14" spans="1:9" x14ac:dyDescent="0.2">
      <c r="A14" t="s">
        <v>0</v>
      </c>
      <c r="B14" s="1">
        <f>B13/B13</f>
        <v>1</v>
      </c>
      <c r="C14" s="1">
        <f>B13/C13</f>
        <v>1.533907427341227</v>
      </c>
      <c r="D14" s="1">
        <f>B13/D13</f>
        <v>2.0014044943820224</v>
      </c>
      <c r="E14" s="1">
        <f>B13/E13</f>
        <v>2.2583201267828841</v>
      </c>
      <c r="F14" s="1">
        <f>B13/F13</f>
        <v>2.4070945945945943</v>
      </c>
      <c r="G14" s="1">
        <f>B13/G13</f>
        <v>2.6243093922651934</v>
      </c>
      <c r="H14" s="1">
        <f>B13/H13</f>
        <v>2.7996070726915523</v>
      </c>
      <c r="I14" s="1">
        <f>B13/I13</f>
        <v>2.96875</v>
      </c>
    </row>
    <row r="16" spans="1:9" x14ac:dyDescent="0.2">
      <c r="A16" s="4" t="s">
        <v>1</v>
      </c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t="s">
        <v>6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9" x14ac:dyDescent="0.2">
      <c r="A18" t="s">
        <v>7</v>
      </c>
      <c r="B18" s="1">
        <v>3821.5</v>
      </c>
      <c r="C18" s="1">
        <v>1407.9</v>
      </c>
      <c r="D18" s="1">
        <v>902</v>
      </c>
      <c r="E18" s="1">
        <v>763.4</v>
      </c>
      <c r="F18" s="1">
        <v>661</v>
      </c>
      <c r="G18" s="1">
        <v>602.29999999999995</v>
      </c>
      <c r="H18" s="1">
        <v>577.20000000000005</v>
      </c>
      <c r="I18" s="1">
        <v>569</v>
      </c>
    </row>
    <row r="19" spans="1:9" x14ac:dyDescent="0.2">
      <c r="A19" t="s">
        <v>0</v>
      </c>
      <c r="B19" s="1">
        <f>B18/B18</f>
        <v>1</v>
      </c>
      <c r="C19" s="1">
        <f>B18/C18</f>
        <v>2.714326301583919</v>
      </c>
      <c r="D19" s="1">
        <f>B18/D18</f>
        <v>4.2366962305986693</v>
      </c>
      <c r="E19" s="1">
        <f>B18/E18</f>
        <v>5.005894681687189</v>
      </c>
      <c r="F19" s="1">
        <f>B18/F18</f>
        <v>5.781391830559758</v>
      </c>
      <c r="G19" s="1">
        <f>B18/G18</f>
        <v>6.3448447617466384</v>
      </c>
      <c r="H19" s="1">
        <f>B18/H18</f>
        <v>6.6207553707553704</v>
      </c>
      <c r="I19" s="1">
        <f>B18/I18</f>
        <v>6.7161687170474513</v>
      </c>
    </row>
    <row r="21" spans="1:9" x14ac:dyDescent="0.2">
      <c r="A21" s="4" t="s">
        <v>2</v>
      </c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t="s">
        <v>6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9" x14ac:dyDescent="0.2">
      <c r="A23" t="s">
        <v>7</v>
      </c>
      <c r="B23" s="1">
        <v>760.7</v>
      </c>
      <c r="C23" s="1">
        <v>290.5</v>
      </c>
      <c r="D23" s="1">
        <v>190.8</v>
      </c>
      <c r="E23" s="1">
        <v>166.5</v>
      </c>
      <c r="F23" s="1">
        <v>139.4</v>
      </c>
      <c r="G23" s="1">
        <v>121.1</v>
      </c>
      <c r="H23" s="1">
        <v>108.2</v>
      </c>
      <c r="I23" s="1">
        <v>99.1</v>
      </c>
    </row>
    <row r="24" spans="1:9" x14ac:dyDescent="0.2">
      <c r="A24" t="s">
        <v>0</v>
      </c>
      <c r="B24" s="1">
        <f>B23/B23</f>
        <v>1</v>
      </c>
      <c r="C24" s="1">
        <f>B23/C23</f>
        <v>2.6185886402753873</v>
      </c>
      <c r="D24" s="1">
        <f>B23/D23</f>
        <v>3.9868972746331237</v>
      </c>
      <c r="E24" s="1">
        <f>B23/E23</f>
        <v>4.568768768768769</v>
      </c>
      <c r="F24" s="1">
        <f>B23/F23</f>
        <v>5.456958393113343</v>
      </c>
      <c r="G24" s="1">
        <f>B23/G23</f>
        <v>6.2815854665565656</v>
      </c>
      <c r="H24" s="1">
        <f>B23/H23</f>
        <v>7.0304990757855821</v>
      </c>
      <c r="I24" s="1">
        <f>B23/I23</f>
        <v>7.6760847628657931</v>
      </c>
    </row>
  </sheetData>
  <mergeCells count="5">
    <mergeCell ref="A1:I1"/>
    <mergeCell ref="A6:I6"/>
    <mergeCell ref="A11:I11"/>
    <mergeCell ref="A16:I16"/>
    <mergeCell ref="A21:I2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33" sqref="D33"/>
    </sheetView>
  </sheetViews>
  <sheetFormatPr defaultRowHeight="14.25" x14ac:dyDescent="0.2"/>
  <cols>
    <col min="1" max="1" width="10.125" bestFit="1" customWidth="1"/>
  </cols>
  <sheetData>
    <row r="1" spans="1:14" x14ac:dyDescent="0.2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"/>
    </row>
    <row r="2" spans="1:14" x14ac:dyDescent="0.2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4" x14ac:dyDescent="0.2">
      <c r="A3" t="s">
        <v>7</v>
      </c>
      <c r="B3" s="1">
        <v>48.6</v>
      </c>
      <c r="C3" s="1">
        <v>24.7</v>
      </c>
      <c r="D3" s="1">
        <v>18.2</v>
      </c>
      <c r="E3" s="1">
        <v>15.1</v>
      </c>
      <c r="F3" s="1">
        <v>13.6</v>
      </c>
      <c r="G3" s="1">
        <v>12.1</v>
      </c>
      <c r="H3" s="1">
        <v>10.9</v>
      </c>
      <c r="I3" s="1">
        <v>10.3</v>
      </c>
      <c r="J3" s="1">
        <v>9.6999999999999993</v>
      </c>
      <c r="K3" s="1">
        <v>9.1999999999999993</v>
      </c>
      <c r="L3" s="1">
        <v>8.8000000000000007</v>
      </c>
      <c r="M3" s="1">
        <v>8.6</v>
      </c>
      <c r="N3" s="1"/>
    </row>
    <row r="4" spans="1:14" x14ac:dyDescent="0.2">
      <c r="A4" t="s">
        <v>0</v>
      </c>
      <c r="B4" s="1">
        <f>B3/B3</f>
        <v>1</v>
      </c>
      <c r="C4" s="1">
        <f>B3/C3</f>
        <v>1.9676113360323888</v>
      </c>
      <c r="D4" s="1">
        <f>B3/D3</f>
        <v>2.6703296703296706</v>
      </c>
      <c r="E4" s="1">
        <f>B3/E3</f>
        <v>3.2185430463576159</v>
      </c>
      <c r="F4" s="1">
        <f>B3/F3</f>
        <v>3.5735294117647061</v>
      </c>
      <c r="G4" s="1">
        <f>B3/G3</f>
        <v>4.0165289256198351</v>
      </c>
      <c r="H4" s="1">
        <f>B3/H3</f>
        <v>4.4587155963302756</v>
      </c>
      <c r="I4" s="1">
        <f>B3/I3</f>
        <v>4.7184466019417473</v>
      </c>
      <c r="J4" s="1">
        <f>B3/J3</f>
        <v>5.0103092783505163</v>
      </c>
      <c r="K4" s="1">
        <f>B3/K3</f>
        <v>5.2826086956521747</v>
      </c>
      <c r="L4" s="1">
        <f>B3/L3</f>
        <v>5.5227272727272725</v>
      </c>
      <c r="M4" s="1">
        <f>B3/M3</f>
        <v>5.6511627906976747</v>
      </c>
      <c r="N4" s="1"/>
    </row>
    <row r="6" spans="1:14" x14ac:dyDescent="0.2">
      <c r="A6" s="4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"/>
    </row>
    <row r="7" spans="1:14" x14ac:dyDescent="0.2">
      <c r="A7" t="s">
        <v>6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</row>
    <row r="8" spans="1:14" x14ac:dyDescent="0.2">
      <c r="A8" t="s">
        <v>7</v>
      </c>
      <c r="B8" s="1">
        <v>312.7</v>
      </c>
      <c r="C8" s="1">
        <v>145.30000000000001</v>
      </c>
      <c r="D8" s="1">
        <v>87.7</v>
      </c>
      <c r="E8" s="1">
        <v>76.900000000000006</v>
      </c>
      <c r="F8" s="1">
        <v>61.5</v>
      </c>
      <c r="G8" s="1">
        <f>111.2/2</f>
        <v>55.6</v>
      </c>
      <c r="H8" s="1">
        <f>95.4/2</f>
        <v>47.7</v>
      </c>
      <c r="I8" s="1">
        <f>87.7/2</f>
        <v>43.85</v>
      </c>
      <c r="J8" s="1">
        <f>101.8/2.5</f>
        <v>40.72</v>
      </c>
      <c r="K8" s="1">
        <f>115/3</f>
        <v>38.333333333333336</v>
      </c>
      <c r="L8" s="1">
        <f>146.5/4</f>
        <v>36.625</v>
      </c>
      <c r="M8" s="1">
        <v>42.9</v>
      </c>
      <c r="N8" s="1"/>
    </row>
    <row r="9" spans="1:14" x14ac:dyDescent="0.2">
      <c r="A9" t="s">
        <v>0</v>
      </c>
      <c r="B9" s="1">
        <f>B8/B8</f>
        <v>1</v>
      </c>
      <c r="C9" s="1">
        <f>B8/C8</f>
        <v>2.1520991052993805</v>
      </c>
      <c r="D9" s="1">
        <f>B8/D8</f>
        <v>3.565564424173318</v>
      </c>
      <c r="E9" s="1">
        <f>B8/E8</f>
        <v>4.0663198959687898</v>
      </c>
      <c r="F9" s="1">
        <f>B8/F8</f>
        <v>5.0845528455284548</v>
      </c>
      <c r="G9" s="1">
        <f>B8/G8</f>
        <v>5.6241007194244599</v>
      </c>
      <c r="H9" s="1">
        <f>B8/H8</f>
        <v>6.5555555555555554</v>
      </c>
      <c r="I9" s="1">
        <f>B8/I8</f>
        <v>7.131128848346636</v>
      </c>
      <c r="J9" s="1">
        <f>B8/J8</f>
        <v>7.6792730844793713</v>
      </c>
      <c r="K9" s="1">
        <f>B8/K8</f>
        <v>8.1573913043478257</v>
      </c>
      <c r="L9" s="1">
        <f>B8/L8</f>
        <v>8.5378839590443683</v>
      </c>
      <c r="M9" s="1">
        <f>B8/M8</f>
        <v>7.2890442890442886</v>
      </c>
      <c r="N9" s="1"/>
    </row>
    <row r="11" spans="1:14" x14ac:dyDescent="0.2">
      <c r="A11" s="4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4" x14ac:dyDescent="0.2">
      <c r="A12" t="s">
        <v>6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</row>
    <row r="13" spans="1:14" x14ac:dyDescent="0.2">
      <c r="A13" t="s">
        <v>7</v>
      </c>
      <c r="B13" s="1">
        <v>745.4</v>
      </c>
      <c r="C13" s="1">
        <v>330.4</v>
      </c>
      <c r="D13" s="1">
        <v>227.9</v>
      </c>
      <c r="E13" s="1">
        <v>175.7</v>
      </c>
      <c r="F13" s="1">
        <v>148.30000000000001</v>
      </c>
      <c r="G13" s="1">
        <f>264.1/2</f>
        <v>132.05000000000001</v>
      </c>
      <c r="H13" s="1">
        <f>238.6/2</f>
        <v>119.3</v>
      </c>
      <c r="I13" s="1">
        <f>270.4/2.5</f>
        <v>108.16</v>
      </c>
      <c r="J13" s="1">
        <f>251.4/2.5</f>
        <v>100.56</v>
      </c>
      <c r="K13" s="1">
        <f>274.4/3</f>
        <v>91.466666666666654</v>
      </c>
      <c r="L13" s="1">
        <f>250.4/3</f>
        <v>83.466666666666669</v>
      </c>
      <c r="M13" s="1">
        <f>237.4/3</f>
        <v>79.13333333333334</v>
      </c>
    </row>
    <row r="14" spans="1:14" x14ac:dyDescent="0.2">
      <c r="A14" t="s">
        <v>0</v>
      </c>
      <c r="B14" s="1">
        <f>B13/B13</f>
        <v>1</v>
      </c>
      <c r="C14" s="1">
        <f>B13/C13</f>
        <v>2.2560532687651333</v>
      </c>
      <c r="D14" s="1">
        <f>B13/D13</f>
        <v>3.2707327775340058</v>
      </c>
      <c r="E14" s="1">
        <f>B13/E13</f>
        <v>4.2424587364826412</v>
      </c>
      <c r="F14" s="1">
        <f>B13/F13</f>
        <v>5.0262980445043821</v>
      </c>
      <c r="G14" s="1">
        <f>B13/G13</f>
        <v>5.6448315032184775</v>
      </c>
      <c r="H14" s="1">
        <f>B13/H13</f>
        <v>6.2481139983235536</v>
      </c>
      <c r="I14" s="1">
        <f>B13/I13</f>
        <v>6.8916420118343193</v>
      </c>
      <c r="J14" s="1">
        <f>B13/J13</f>
        <v>7.4124900556881457</v>
      </c>
      <c r="K14" s="1">
        <f>B13/K13</f>
        <v>8.1494169096209923</v>
      </c>
      <c r="L14" s="1">
        <f>B13/L13</f>
        <v>8.930511182108626</v>
      </c>
      <c r="M14" s="1">
        <f>B13/M13</f>
        <v>9.4195450716090967</v>
      </c>
    </row>
    <row r="16" spans="1:14" x14ac:dyDescent="0.2">
      <c r="A16" s="4" t="s">
        <v>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A17" t="s">
        <v>6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 x14ac:dyDescent="0.2">
      <c r="A18" t="s">
        <v>7</v>
      </c>
      <c r="B18" s="1">
        <v>861.9</v>
      </c>
      <c r="C18" s="1">
        <v>376.6</v>
      </c>
      <c r="D18" s="1">
        <f>379.8/1.5</f>
        <v>253.20000000000002</v>
      </c>
      <c r="E18" s="1">
        <f>284/1.5</f>
        <v>189.33333333333334</v>
      </c>
      <c r="F18" s="1">
        <f>311.1/2</f>
        <v>155.55000000000001</v>
      </c>
      <c r="G18" s="1">
        <f>402/3</f>
        <v>134</v>
      </c>
      <c r="H18" s="1">
        <f>367.4/3</f>
        <v>122.46666666666665</v>
      </c>
      <c r="I18" s="1">
        <f>359.1/3</f>
        <v>119.7</v>
      </c>
      <c r="J18" s="1">
        <v>124.3</v>
      </c>
      <c r="K18" s="1">
        <v>127.2</v>
      </c>
      <c r="L18" s="1">
        <v>133.19999999999999</v>
      </c>
      <c r="M18" s="1">
        <v>131.30000000000001</v>
      </c>
    </row>
    <row r="19" spans="1:13" x14ac:dyDescent="0.2">
      <c r="A19" t="s">
        <v>0</v>
      </c>
      <c r="B19" s="1">
        <f>B18/B18</f>
        <v>1</v>
      </c>
      <c r="C19" s="1">
        <f>B18/C18</f>
        <v>2.2886351566648964</v>
      </c>
      <c r="D19" s="1">
        <f>B18/D18</f>
        <v>3.4040284360189572</v>
      </c>
      <c r="E19" s="1">
        <f>B18/E18</f>
        <v>4.5522887323943655</v>
      </c>
      <c r="F19" s="1">
        <f>B18/F18</f>
        <v>5.5409836065573765</v>
      </c>
      <c r="G19" s="1">
        <f>B18/G18</f>
        <v>6.4320895522388062</v>
      </c>
      <c r="H19" s="1">
        <f>B18/H18</f>
        <v>7.0378334240609695</v>
      </c>
      <c r="I19" s="1">
        <f>B18/I18</f>
        <v>7.2005012531328321</v>
      </c>
      <c r="J19" s="1">
        <f>B18/J18</f>
        <v>6.9340305711987131</v>
      </c>
      <c r="K19" s="1">
        <f>B18/K18</f>
        <v>6.7759433962264151</v>
      </c>
      <c r="L19" s="1">
        <f>B18/L18</f>
        <v>6.4707207207207214</v>
      </c>
      <c r="M19" s="1">
        <f>B18/M18</f>
        <v>6.564356435643564</v>
      </c>
    </row>
    <row r="21" spans="1:13" x14ac:dyDescent="0.2">
      <c r="A21" s="4" t="s">
        <v>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t="s">
        <v>6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">
      <c r="A23" t="s">
        <v>7</v>
      </c>
      <c r="B23" s="1">
        <v>1230.9000000000001</v>
      </c>
      <c r="C23" s="1">
        <v>559.9</v>
      </c>
      <c r="D23" s="1">
        <v>363.4</v>
      </c>
      <c r="E23" s="1">
        <v>261.2</v>
      </c>
      <c r="F23" s="1">
        <v>206.4</v>
      </c>
      <c r="G23" s="1">
        <v>154.69999999999999</v>
      </c>
      <c r="H23" s="1">
        <v>141.9</v>
      </c>
      <c r="I23" s="1">
        <v>119.6</v>
      </c>
      <c r="J23" s="1">
        <v>109.4</v>
      </c>
      <c r="K23" s="1">
        <v>102.4</v>
      </c>
      <c r="L23" s="1">
        <v>98</v>
      </c>
      <c r="M23" s="1">
        <v>97.2</v>
      </c>
    </row>
    <row r="24" spans="1:13" x14ac:dyDescent="0.2">
      <c r="A24" t="s">
        <v>0</v>
      </c>
      <c r="B24" s="1">
        <f>B23/B23</f>
        <v>1</v>
      </c>
      <c r="C24" s="1">
        <f>B23/C23</f>
        <v>2.1984282907662087</v>
      </c>
      <c r="D24" s="1">
        <f>B23/D23</f>
        <v>3.3871766648321415</v>
      </c>
      <c r="E24" s="1">
        <f>B23/E23</f>
        <v>4.7124808575803989</v>
      </c>
      <c r="F24" s="1">
        <f>B23/F23</f>
        <v>5.9636627906976747</v>
      </c>
      <c r="G24" s="1">
        <f>B23/G23</f>
        <v>7.9566903684550754</v>
      </c>
      <c r="H24" s="1">
        <f>B23/H23</f>
        <v>8.6744186046511622</v>
      </c>
      <c r="I24" s="1">
        <f>B23/I23</f>
        <v>10.291806020066891</v>
      </c>
      <c r="J24" s="1">
        <f>B23/J23</f>
        <v>11.251371115173676</v>
      </c>
      <c r="K24" s="1">
        <f>B23/K23</f>
        <v>12.0205078125</v>
      </c>
      <c r="L24" s="1">
        <f>B23/L23</f>
        <v>12.560204081632653</v>
      </c>
      <c r="M24" s="1">
        <f>B23/M23</f>
        <v>12.663580246913581</v>
      </c>
    </row>
  </sheetData>
  <mergeCells count="5">
    <mergeCell ref="A11:M11"/>
    <mergeCell ref="A6:M6"/>
    <mergeCell ref="A1:M1"/>
    <mergeCell ref="A16:M16"/>
    <mergeCell ref="A21:M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24" sqref="J24"/>
    </sheetView>
  </sheetViews>
  <sheetFormatPr defaultRowHeight="14.25" x14ac:dyDescent="0.2"/>
  <cols>
    <col min="1" max="1" width="18.375" style="3" bestFit="1" customWidth="1"/>
  </cols>
  <sheetData>
    <row r="1" spans="1:13" x14ac:dyDescent="0.2">
      <c r="A1" s="3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4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">
      <c r="A3" s="3" t="s">
        <v>15</v>
      </c>
      <c r="B3" s="1">
        <f xml:space="preserve"> (725.3 + 710.3)/100</f>
        <v>14.356</v>
      </c>
      <c r="C3" s="1">
        <f>509.9/75</f>
        <v>6.7986666666666666</v>
      </c>
      <c r="D3" s="1">
        <f>339.4/75</f>
        <v>4.5253333333333332</v>
      </c>
      <c r="E3" s="1">
        <f>251.2/75</f>
        <v>3.3493333333333331</v>
      </c>
      <c r="F3" s="1">
        <f>197.8/75</f>
        <v>2.6373333333333333</v>
      </c>
      <c r="G3" s="1">
        <f>222.6/100</f>
        <v>2.226</v>
      </c>
      <c r="H3" s="1">
        <f>212.3/100</f>
        <v>2.1230000000000002</v>
      </c>
      <c r="I3" s="1">
        <f>203.9/100</f>
        <v>2.0390000000000001</v>
      </c>
      <c r="J3" s="1">
        <f>209.1/100</f>
        <v>2.0909999999999997</v>
      </c>
      <c r="K3" s="1">
        <f>106.3/50</f>
        <v>2.1259999999999999</v>
      </c>
      <c r="L3" s="1">
        <f>106.5/50</f>
        <v>2.13</v>
      </c>
      <c r="M3" s="1">
        <f>109.8/50</f>
        <v>2.1959999999999997</v>
      </c>
    </row>
    <row r="4" spans="1:13" x14ac:dyDescent="0.2">
      <c r="A4" s="3" t="s">
        <v>0</v>
      </c>
      <c r="B4" s="1">
        <f>B3/B3</f>
        <v>1</v>
      </c>
      <c r="C4" s="1">
        <f>B3/C3</f>
        <v>2.1115905079427337</v>
      </c>
      <c r="D4" s="1">
        <f>B3/D3</f>
        <v>3.1723629935179729</v>
      </c>
      <c r="E4" s="1">
        <f>B3/E3</f>
        <v>4.2862261146496818</v>
      </c>
      <c r="F4" s="1">
        <f>B3/F3</f>
        <v>5.4433771486349851</v>
      </c>
      <c r="G4" s="1">
        <f>B3/G3</f>
        <v>6.4492362982929023</v>
      </c>
      <c r="H4" s="1">
        <f>B3/H3</f>
        <v>6.7621290626471966</v>
      </c>
      <c r="I4" s="1">
        <f>B3/I3</f>
        <v>7.040706228543403</v>
      </c>
      <c r="J4" s="1">
        <f>B3/J3</f>
        <v>6.8656145384983267</v>
      </c>
      <c r="K4" s="1">
        <f>B3/K3</f>
        <v>6.7525870178739416</v>
      </c>
      <c r="L4" s="1">
        <f>B3/L3</f>
        <v>6.7399061032863852</v>
      </c>
      <c r="M4" s="1">
        <f>B3/M3</f>
        <v>6.5373406193078329</v>
      </c>
    </row>
    <row r="5" spans="1:13" x14ac:dyDescent="0.2">
      <c r="A5" s="4" t="s">
        <v>14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3" t="s">
        <v>15</v>
      </c>
      <c r="B6" s="5">
        <f>762.4/50</f>
        <v>15.247999999999999</v>
      </c>
      <c r="C6" s="5">
        <f>347.4/50</f>
        <v>6.9479999999999995</v>
      </c>
      <c r="D6" s="5">
        <f>332/75</f>
        <v>4.4266666666666667</v>
      </c>
      <c r="E6" s="5">
        <f>247.5/75</f>
        <v>3.3</v>
      </c>
      <c r="F6" s="5">
        <f>202.2/75</f>
        <v>2.6959999999999997</v>
      </c>
      <c r="G6" s="5">
        <f>174.8/75</f>
        <v>2.3306666666666667</v>
      </c>
      <c r="H6" s="5">
        <f>220.8/100</f>
        <v>2.2080000000000002</v>
      </c>
      <c r="I6" s="5">
        <f>215.4/100</f>
        <v>2.1539999999999999</v>
      </c>
      <c r="J6" s="5">
        <f>220.1/100</f>
        <v>2.2010000000000001</v>
      </c>
      <c r="K6" s="5">
        <f>167.3/75</f>
        <v>2.230666666666667</v>
      </c>
      <c r="L6" s="5">
        <f>168/75</f>
        <v>2.2400000000000002</v>
      </c>
      <c r="M6" s="5">
        <f>175.5/75</f>
        <v>2.34</v>
      </c>
    </row>
    <row r="7" spans="1:13" x14ac:dyDescent="0.2">
      <c r="A7" s="3" t="s">
        <v>0</v>
      </c>
      <c r="B7" s="1">
        <f>B6/B6</f>
        <v>1</v>
      </c>
      <c r="C7" s="1">
        <f>B6/C6</f>
        <v>2.194588370754174</v>
      </c>
      <c r="D7" s="1">
        <f>B6/D6</f>
        <v>3.4445783132530119</v>
      </c>
      <c r="E7" s="1">
        <f>B6/E6</f>
        <v>4.620606060606061</v>
      </c>
      <c r="F7" s="1">
        <f>B6/F6</f>
        <v>5.6557863501483681</v>
      </c>
      <c r="G7" s="1">
        <f>B6/G6</f>
        <v>6.5423340961098395</v>
      </c>
      <c r="H7" s="1">
        <f>B6/H6</f>
        <v>6.9057971014492745</v>
      </c>
      <c r="I7" s="1">
        <f>B6/I6</f>
        <v>7.0789229340761377</v>
      </c>
      <c r="J7" s="1">
        <f>B6/J6</f>
        <v>6.9277601090413441</v>
      </c>
      <c r="K7" s="1">
        <f>B6/K6</f>
        <v>6.8356246264196043</v>
      </c>
      <c r="L7" s="1">
        <f>B6/L6</f>
        <v>6.8071428571428561</v>
      </c>
      <c r="M7" s="1">
        <f>B6/M6</f>
        <v>6.5162393162393162</v>
      </c>
    </row>
    <row r="9" spans="1:13" x14ac:dyDescent="0.2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3" t="s">
        <v>15</v>
      </c>
      <c r="B10" s="5">
        <f>842.8/50</f>
        <v>16.855999999999998</v>
      </c>
      <c r="C10" s="5">
        <f>407.7/50</f>
        <v>8.1539999999999999</v>
      </c>
      <c r="D10" s="5">
        <f>419.8/75</f>
        <v>5.5973333333333333</v>
      </c>
      <c r="E10" s="5">
        <f>299/75</f>
        <v>3.9866666666666668</v>
      </c>
      <c r="F10" s="5">
        <f>243.3/7.5</f>
        <v>32.440000000000005</v>
      </c>
      <c r="G10" s="5">
        <f>261/100</f>
        <v>2.61</v>
      </c>
      <c r="H10" s="5">
        <f>220.8/100</f>
        <v>2.2080000000000002</v>
      </c>
      <c r="I10" s="5">
        <f>192.7/100</f>
        <v>1.9269999999999998</v>
      </c>
      <c r="J10" s="5">
        <f>341.1/200</f>
        <v>1.7055</v>
      </c>
      <c r="K10" s="5">
        <f>345.9/200</f>
        <v>1.7294999999999998</v>
      </c>
      <c r="L10" s="5">
        <f>332.2/200</f>
        <v>1.661</v>
      </c>
      <c r="M10" s="5">
        <f>327.2/200</f>
        <v>1.6359999999999999</v>
      </c>
    </row>
    <row r="11" spans="1:13" x14ac:dyDescent="0.2">
      <c r="A11" s="3" t="s">
        <v>0</v>
      </c>
      <c r="B11" s="1">
        <f>B10/B10</f>
        <v>1</v>
      </c>
      <c r="C11" s="1">
        <f>B10/C10</f>
        <v>2.0672062791268089</v>
      </c>
      <c r="D11" s="1">
        <f>B10/D10</f>
        <v>3.0114340161981894</v>
      </c>
      <c r="E11" s="1">
        <f>B10/E10</f>
        <v>4.2280936454849494</v>
      </c>
      <c r="F11" s="1">
        <f>B10/F10</f>
        <v>0.51960542540073973</v>
      </c>
      <c r="G11" s="1">
        <f>B10/G10</f>
        <v>6.4582375478927201</v>
      </c>
      <c r="H11" s="1">
        <f>B10/H10</f>
        <v>7.6340579710144914</v>
      </c>
      <c r="I11" s="1">
        <f>B10/I10</f>
        <v>8.7472755578619612</v>
      </c>
      <c r="J11" s="1">
        <f>B10/J10</f>
        <v>9.8833186748754027</v>
      </c>
      <c r="K11" s="1">
        <f>B10/K10</f>
        <v>9.7461694131251804</v>
      </c>
      <c r="L11" s="1">
        <f>B10/L10</f>
        <v>10.14810355207706</v>
      </c>
      <c r="M11" s="1">
        <f>B10/M10</f>
        <v>10.30317848410758</v>
      </c>
    </row>
    <row r="13" spans="1:13" x14ac:dyDescent="0.2">
      <c r="A13" s="4" t="s">
        <v>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3" t="s">
        <v>15</v>
      </c>
      <c r="B14" s="5">
        <f>930.4/50</f>
        <v>18.608000000000001</v>
      </c>
      <c r="C14" s="5">
        <f>863.9/100</f>
        <v>8.6389999999999993</v>
      </c>
      <c r="D14" s="5">
        <f>590.3/100</f>
        <v>5.9029999999999996</v>
      </c>
      <c r="E14" s="5">
        <f>417.2/100</f>
        <v>4.1719999999999997</v>
      </c>
      <c r="F14" s="5">
        <f>332.5/100</f>
        <v>3.3250000000000002</v>
      </c>
      <c r="G14" s="5">
        <f>267.4/100</f>
        <v>2.6739999999999999</v>
      </c>
      <c r="H14" s="5">
        <f>228.3/100</f>
        <v>2.2829999999999999</v>
      </c>
      <c r="I14" s="5">
        <f>202.8/100</f>
        <v>2.028</v>
      </c>
      <c r="J14" s="5">
        <f>176.5/100</f>
        <v>1.7649999999999999</v>
      </c>
      <c r="K14" s="5">
        <f xml:space="preserve"> 177.2/100</f>
        <v>1.7719999999999998</v>
      </c>
      <c r="L14" s="5">
        <f>261.4/150</f>
        <v>1.7426666666666666</v>
      </c>
      <c r="M14" s="5">
        <f>266.9/150</f>
        <v>1.7793333333333332</v>
      </c>
    </row>
    <row r="15" spans="1:13" x14ac:dyDescent="0.2">
      <c r="A15" s="3" t="s">
        <v>0</v>
      </c>
      <c r="B15" s="1">
        <f>B14/B14</f>
        <v>1</v>
      </c>
      <c r="C15" s="1">
        <f>B14/C14</f>
        <v>2.1539530038198866</v>
      </c>
      <c r="D15" s="1">
        <f>B14/D14</f>
        <v>3.1522954429950873</v>
      </c>
      <c r="E15" s="1">
        <f>B14/E14</f>
        <v>4.4602109300095885</v>
      </c>
      <c r="F15" s="1">
        <f>B14/F14</f>
        <v>5.5963909774436091</v>
      </c>
      <c r="G15" s="1">
        <f>B14/G14</f>
        <v>6.9588631264023935</v>
      </c>
      <c r="H15" s="1">
        <f>B14/H14</f>
        <v>8.1506789312308374</v>
      </c>
      <c r="I15" s="1">
        <f>B14/I14</f>
        <v>9.1755424063116369</v>
      </c>
      <c r="J15" s="1">
        <f>B14/J14</f>
        <v>10.542776203966007</v>
      </c>
      <c r="K15" s="1">
        <f>B14/K14</f>
        <v>10.501128668171559</v>
      </c>
      <c r="L15" s="1">
        <f>B14/L14</f>
        <v>10.677888293802603</v>
      </c>
      <c r="M15" s="1">
        <f>B14/M14</f>
        <v>10.457849381790934</v>
      </c>
    </row>
  </sheetData>
  <mergeCells count="4">
    <mergeCell ref="A2:M2"/>
    <mergeCell ref="A5:M5"/>
    <mergeCell ref="A9:M9"/>
    <mergeCell ref="A13:M1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k-square</vt:lpstr>
      <vt:lpstr>k(server)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Quanming Yao (MSR Student-Person Consulting)</dc:creator>
  <cp:lastModifiedBy>Quanming Yao</cp:lastModifiedBy>
  <dcterms:created xsi:type="dcterms:W3CDTF">2016-11-13T10:18:02Z</dcterms:created>
  <dcterms:modified xsi:type="dcterms:W3CDTF">2016-12-05T15:31:56Z</dcterms:modified>
</cp:coreProperties>
</file>