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b3ba9fcceb20fee/Desktop/finanzas/"/>
    </mc:Choice>
  </mc:AlternateContent>
  <xr:revisionPtr revIDLastSave="968" documentId="11_2E85B1190ABFF25B6C5709AAF9923DDE2B2835E8" xr6:coauthVersionLast="47" xr6:coauthVersionMax="47" xr10:uidLastSave="{2E9B98AF-0B24-4BFD-8ED4-5F89652B774C}"/>
  <bookViews>
    <workbookView xWindow="-120" yWindow="-120" windowWidth="29040" windowHeight="15720" activeTab="1" xr2:uid="{00000000-000D-0000-FFFF-FFFF00000000}"/>
  </bookViews>
  <sheets>
    <sheet name="summary" sheetId="8" r:id="rId1"/>
    <sheet name="data" sheetId="1" r:id="rId2"/>
    <sheet name="params" sheetId="2" r:id="rId3"/>
    <sheet name="compute" sheetId="4" r:id="rId4"/>
    <sheet name="weights" sheetId="6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4" l="1"/>
  <c r="G4" i="4"/>
  <c r="H4" i="4"/>
  <c r="I4" i="4"/>
  <c r="J4" i="4"/>
  <c r="K4" i="4"/>
  <c r="L4" i="4"/>
  <c r="M4" i="4"/>
  <c r="F5" i="4"/>
  <c r="G5" i="4"/>
  <c r="H5" i="4"/>
  <c r="I5" i="4"/>
  <c r="J5" i="4"/>
  <c r="K5" i="4"/>
  <c r="L5" i="4"/>
  <c r="M5" i="4"/>
  <c r="F6" i="4"/>
  <c r="G6" i="4"/>
  <c r="H6" i="4"/>
  <c r="I6" i="4"/>
  <c r="J6" i="4"/>
  <c r="K6" i="4"/>
  <c r="L6" i="4"/>
  <c r="M6" i="4"/>
  <c r="F7" i="4"/>
  <c r="G7" i="4"/>
  <c r="H7" i="4"/>
  <c r="I7" i="4"/>
  <c r="J7" i="4"/>
  <c r="K7" i="4"/>
  <c r="L7" i="4"/>
  <c r="M7" i="4"/>
  <c r="F8" i="4"/>
  <c r="G8" i="4"/>
  <c r="H8" i="4"/>
  <c r="I8" i="4"/>
  <c r="J8" i="4"/>
  <c r="K8" i="4"/>
  <c r="L8" i="4"/>
  <c r="M8" i="4"/>
  <c r="F9" i="4"/>
  <c r="G9" i="4"/>
  <c r="H9" i="4"/>
  <c r="I9" i="4"/>
  <c r="J9" i="4"/>
  <c r="K9" i="4"/>
  <c r="L9" i="4"/>
  <c r="M9" i="4"/>
  <c r="F10" i="4"/>
  <c r="G10" i="4"/>
  <c r="H10" i="4"/>
  <c r="I10" i="4"/>
  <c r="J10" i="4"/>
  <c r="K10" i="4"/>
  <c r="L10" i="4"/>
  <c r="M10" i="4"/>
  <c r="F11" i="4"/>
  <c r="G11" i="4"/>
  <c r="H11" i="4"/>
  <c r="I11" i="4"/>
  <c r="J11" i="4"/>
  <c r="K11" i="4"/>
  <c r="L11" i="4"/>
  <c r="M11" i="4"/>
  <c r="F12" i="4"/>
  <c r="G12" i="4"/>
  <c r="H12" i="4"/>
  <c r="I12" i="4"/>
  <c r="J12" i="4"/>
  <c r="K12" i="4"/>
  <c r="L12" i="4"/>
  <c r="M12" i="4"/>
  <c r="F13" i="4"/>
  <c r="G13" i="4"/>
  <c r="H13" i="4"/>
  <c r="I13" i="4"/>
  <c r="J13" i="4"/>
  <c r="K13" i="4"/>
  <c r="L13" i="4"/>
  <c r="M13" i="4"/>
  <c r="F14" i="4"/>
  <c r="G14" i="4"/>
  <c r="H14" i="4"/>
  <c r="I14" i="4"/>
  <c r="J14" i="4"/>
  <c r="K14" i="4"/>
  <c r="L14" i="4"/>
  <c r="M14" i="4"/>
  <c r="F15" i="4"/>
  <c r="G15" i="4"/>
  <c r="H15" i="4"/>
  <c r="I15" i="4"/>
  <c r="J15" i="4"/>
  <c r="K15" i="4"/>
  <c r="L15" i="4"/>
  <c r="M15" i="4"/>
  <c r="F16" i="4"/>
  <c r="G16" i="4"/>
  <c r="H16" i="4"/>
  <c r="I16" i="4"/>
  <c r="J16" i="4"/>
  <c r="K16" i="4"/>
  <c r="L16" i="4"/>
  <c r="M16" i="4"/>
  <c r="F17" i="4"/>
  <c r="G17" i="4"/>
  <c r="H17" i="4"/>
  <c r="I17" i="4"/>
  <c r="J17" i="4"/>
  <c r="K17" i="4"/>
  <c r="L17" i="4"/>
  <c r="M17" i="4"/>
  <c r="F18" i="4"/>
  <c r="G18" i="4"/>
  <c r="H18" i="4"/>
  <c r="I18" i="4"/>
  <c r="J18" i="4"/>
  <c r="K18" i="4"/>
  <c r="L18" i="4"/>
  <c r="M18" i="4"/>
  <c r="F19" i="4"/>
  <c r="G19" i="4"/>
  <c r="H19" i="4"/>
  <c r="I19" i="4"/>
  <c r="J19" i="4"/>
  <c r="K19" i="4"/>
  <c r="L19" i="4"/>
  <c r="M19" i="4"/>
  <c r="F20" i="4"/>
  <c r="G20" i="4"/>
  <c r="H20" i="4"/>
  <c r="I20" i="4"/>
  <c r="J20" i="4"/>
  <c r="K20" i="4"/>
  <c r="L20" i="4"/>
  <c r="M20" i="4"/>
  <c r="F21" i="4"/>
  <c r="G21" i="4"/>
  <c r="H21" i="4"/>
  <c r="I21" i="4"/>
  <c r="J21" i="4"/>
  <c r="K21" i="4"/>
  <c r="L21" i="4"/>
  <c r="M21" i="4"/>
  <c r="F22" i="4"/>
  <c r="G22" i="4"/>
  <c r="H22" i="4"/>
  <c r="I22" i="4"/>
  <c r="J22" i="4"/>
  <c r="K22" i="4"/>
  <c r="L22" i="4"/>
  <c r="M22" i="4"/>
  <c r="F23" i="4"/>
  <c r="G23" i="4"/>
  <c r="H23" i="4"/>
  <c r="I23" i="4"/>
  <c r="J23" i="4"/>
  <c r="K23" i="4"/>
  <c r="L23" i="4"/>
  <c r="M23" i="4"/>
  <c r="F24" i="4"/>
  <c r="G24" i="4"/>
  <c r="H24" i="4"/>
  <c r="I24" i="4"/>
  <c r="J24" i="4"/>
  <c r="K24" i="4"/>
  <c r="L24" i="4"/>
  <c r="M24" i="4"/>
  <c r="F25" i="4"/>
  <c r="G25" i="4"/>
  <c r="H25" i="4"/>
  <c r="I25" i="4"/>
  <c r="J25" i="4"/>
  <c r="K25" i="4"/>
  <c r="L25" i="4"/>
  <c r="M25" i="4"/>
  <c r="F26" i="4"/>
  <c r="G26" i="4"/>
  <c r="H26" i="4"/>
  <c r="I26" i="4"/>
  <c r="J26" i="4"/>
  <c r="K26" i="4"/>
  <c r="L26" i="4"/>
  <c r="M26" i="4"/>
  <c r="F27" i="4"/>
  <c r="G27" i="4"/>
  <c r="H27" i="4"/>
  <c r="I27" i="4"/>
  <c r="J27" i="4"/>
  <c r="K27" i="4"/>
  <c r="L27" i="4"/>
  <c r="M27" i="4"/>
  <c r="F28" i="4"/>
  <c r="G28" i="4"/>
  <c r="H28" i="4"/>
  <c r="I28" i="4"/>
  <c r="J28" i="4"/>
  <c r="K28" i="4"/>
  <c r="L28" i="4"/>
  <c r="M28" i="4"/>
  <c r="F29" i="4"/>
  <c r="G29" i="4"/>
  <c r="H29" i="4"/>
  <c r="I29" i="4"/>
  <c r="J29" i="4"/>
  <c r="K29" i="4"/>
  <c r="L29" i="4"/>
  <c r="M29" i="4"/>
  <c r="F30" i="4"/>
  <c r="G30" i="4"/>
  <c r="H30" i="4"/>
  <c r="I30" i="4"/>
  <c r="J30" i="4"/>
  <c r="K30" i="4"/>
  <c r="L30" i="4"/>
  <c r="M30" i="4"/>
  <c r="F31" i="4"/>
  <c r="G31" i="4"/>
  <c r="H31" i="4"/>
  <c r="I31" i="4"/>
  <c r="J31" i="4"/>
  <c r="K31" i="4"/>
  <c r="L31" i="4"/>
  <c r="M31" i="4"/>
  <c r="F32" i="4"/>
  <c r="G32" i="4"/>
  <c r="H32" i="4"/>
  <c r="I32" i="4"/>
  <c r="J32" i="4"/>
  <c r="K32" i="4"/>
  <c r="L32" i="4"/>
  <c r="M32" i="4"/>
  <c r="F33" i="4"/>
  <c r="G33" i="4"/>
  <c r="H33" i="4"/>
  <c r="I33" i="4"/>
  <c r="J33" i="4"/>
  <c r="K33" i="4"/>
  <c r="L33" i="4"/>
  <c r="M33" i="4"/>
  <c r="F34" i="4"/>
  <c r="G34" i="4"/>
  <c r="H34" i="4"/>
  <c r="I34" i="4"/>
  <c r="J34" i="4"/>
  <c r="K34" i="4"/>
  <c r="L34" i="4"/>
  <c r="M34" i="4"/>
  <c r="F35" i="4"/>
  <c r="G35" i="4"/>
  <c r="H35" i="4"/>
  <c r="I35" i="4"/>
  <c r="J35" i="4"/>
  <c r="K35" i="4"/>
  <c r="L35" i="4"/>
  <c r="M35" i="4"/>
  <c r="F36" i="4"/>
  <c r="G36" i="4"/>
  <c r="H36" i="4"/>
  <c r="I36" i="4"/>
  <c r="J36" i="4"/>
  <c r="K36" i="4"/>
  <c r="L36" i="4"/>
  <c r="M36" i="4"/>
  <c r="F37" i="4"/>
  <c r="G37" i="4"/>
  <c r="H37" i="4"/>
  <c r="I37" i="4"/>
  <c r="J37" i="4"/>
  <c r="K37" i="4"/>
  <c r="L37" i="4"/>
  <c r="M37" i="4"/>
  <c r="F38" i="4"/>
  <c r="G38" i="4"/>
  <c r="H38" i="4"/>
  <c r="I38" i="4"/>
  <c r="J38" i="4"/>
  <c r="K38" i="4"/>
  <c r="L38" i="4"/>
  <c r="M38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C4" i="4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D7" i="1"/>
  <c r="H41" i="4"/>
  <c r="H41" i="1"/>
  <c r="I41" i="4"/>
  <c r="I41" i="1"/>
  <c r="J41" i="4"/>
  <c r="J41" i="1"/>
  <c r="K41" i="4"/>
  <c r="K41" i="1"/>
  <c r="L41" i="4"/>
  <c r="L41" i="1"/>
  <c r="M41" i="4"/>
  <c r="M41" i="1"/>
  <c r="N41" i="4"/>
  <c r="N41" i="1"/>
  <c r="O41" i="4"/>
  <c r="O41" i="1"/>
  <c r="P41" i="4"/>
  <c r="P41" i="1"/>
  <c r="Q41" i="4"/>
  <c r="Q41" i="1"/>
  <c r="R41" i="4"/>
  <c r="S41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C10" i="4"/>
  <c r="C20" i="4"/>
  <c r="C28" i="4"/>
  <c r="C38" i="4"/>
  <c r="C37" i="4"/>
  <c r="C36" i="4"/>
  <c r="C35" i="4"/>
  <c r="C34" i="4"/>
  <c r="C33" i="4"/>
  <c r="C32" i="4"/>
  <c r="C31" i="4"/>
  <c r="C30" i="4"/>
  <c r="C29" i="4"/>
  <c r="C27" i="4"/>
  <c r="C26" i="4"/>
  <c r="C25" i="4"/>
  <c r="C24" i="4"/>
  <c r="C23" i="4"/>
  <c r="C22" i="4"/>
  <c r="C21" i="4"/>
  <c r="C19" i="4"/>
  <c r="C18" i="4"/>
  <c r="C17" i="4"/>
  <c r="C16" i="4"/>
  <c r="C15" i="4"/>
  <c r="C14" i="4"/>
  <c r="C13" i="4"/>
  <c r="C12" i="4"/>
  <c r="C11" i="4"/>
  <c r="C9" i="4"/>
  <c r="C8" i="4"/>
  <c r="C7" i="4"/>
  <c r="C6" i="4"/>
  <c r="C5" i="4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B3" i="8" a="1"/>
  <c r="G41" i="4"/>
  <c r="G41" i="1"/>
  <c r="C7" i="8"/>
  <c r="F15" i="6"/>
  <c r="F27" i="6"/>
  <c r="F16" i="6"/>
  <c r="F28" i="6"/>
  <c r="F5" i="6"/>
  <c r="F18" i="6"/>
  <c r="F30" i="6"/>
  <c r="F36" i="6"/>
  <c r="F17" i="6"/>
  <c r="F29" i="6"/>
  <c r="F19" i="6"/>
  <c r="F37" i="6"/>
  <c r="F7" i="6"/>
  <c r="F24" i="6"/>
  <c r="F8" i="6"/>
  <c r="F25" i="6"/>
  <c r="F9" i="6"/>
  <c r="F12" i="6"/>
  <c r="F13" i="6"/>
  <c r="F38" i="6"/>
  <c r="F20" i="6"/>
  <c r="F6" i="6"/>
  <c r="F31" i="6"/>
  <c r="F21" i="6"/>
  <c r="F32" i="6"/>
  <c r="F33" i="6"/>
  <c r="F10" i="6"/>
  <c r="F22" i="6"/>
  <c r="F34" i="6"/>
  <c r="F11" i="6"/>
  <c r="F23" i="6"/>
  <c r="F35" i="6"/>
  <c r="F14" i="6"/>
  <c r="F26" i="6"/>
  <c r="F4" i="6"/>
  <c r="B3" i="8"/>
  <c r="B3" i="4" a="1"/>
  <c r="B4" i="4" a="1"/>
  <c r="B96" i="4" a="1"/>
  <c r="F41" i="4"/>
  <c r="F41" i="1"/>
  <c r="C6" i="8"/>
  <c r="E41" i="4"/>
  <c r="E41" i="1"/>
  <c r="C5" i="8"/>
  <c r="B96" i="4"/>
  <c r="B86" i="4"/>
  <c r="B4" i="4"/>
  <c r="B3" i="4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9" i="1"/>
  <c r="R7" i="1"/>
  <c r="R6" i="1"/>
  <c r="C41" i="4"/>
  <c r="C41" i="1"/>
  <c r="C3" i="8"/>
  <c r="D41" i="4"/>
  <c r="D41" i="1"/>
  <c r="C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<sst xmlns="http://schemas.openxmlformats.org/spreadsheetml/2006/main" count="121" uniqueCount="63">
  <si>
    <t>Features</t>
  </si>
  <si>
    <t>Orientacion</t>
  </si>
  <si>
    <t>Direccion</t>
  </si>
  <si>
    <t>Precio (UF)</t>
  </si>
  <si>
    <t>Gastos Comunes (CLP)</t>
  </si>
  <si>
    <t>Superficie (m^2)</t>
  </si>
  <si>
    <t>Antigüedad (años)</t>
  </si>
  <si>
    <t>NO</t>
  </si>
  <si>
    <t>N</t>
  </si>
  <si>
    <t>S</t>
  </si>
  <si>
    <t>P</t>
  </si>
  <si>
    <t>O</t>
  </si>
  <si>
    <t>NP</t>
  </si>
  <si>
    <t>SO</t>
  </si>
  <si>
    <t>SP</t>
  </si>
  <si>
    <t>Puntuación</t>
  </si>
  <si>
    <t>Puntación</t>
  </si>
  <si>
    <t>Estacionamientos (0-N)</t>
  </si>
  <si>
    <t>Estacionamientos</t>
  </si>
  <si>
    <t>Result</t>
  </si>
  <si>
    <t>Normalzied Weights</t>
  </si>
  <si>
    <t>Puntaje 0-10</t>
  </si>
  <si>
    <t>Dueño</t>
  </si>
  <si>
    <t>Residente</t>
  </si>
  <si>
    <t>Remodelador</t>
  </si>
  <si>
    <t>Arrendador</t>
  </si>
  <si>
    <t>Diseño</t>
  </si>
  <si>
    <t>Espacio y Distribucion</t>
  </si>
  <si>
    <t>Piso Flotante</t>
  </si>
  <si>
    <t>Cocina abierta</t>
  </si>
  <si>
    <t>Cocina gas</t>
  </si>
  <si>
    <t>Baño Comodo</t>
  </si>
  <si>
    <t>Closet Profundo</t>
  </si>
  <si>
    <t>Despensa</t>
  </si>
  <si>
    <t>Espacio Lavadora</t>
  </si>
  <si>
    <t>Luz</t>
  </si>
  <si>
    <t>Vista</t>
  </si>
  <si>
    <t>Ruido</t>
  </si>
  <si>
    <t>Termopanel</t>
  </si>
  <si>
    <t>Flexibilidad para Remodelaciones</t>
  </si>
  <si>
    <t>Lugar Aire Acondicionado</t>
  </si>
  <si>
    <t>Bodega</t>
  </si>
  <si>
    <t>Estacionamiento Visitas</t>
  </si>
  <si>
    <t>Ubicación</t>
  </si>
  <si>
    <t>Gimnasio</t>
  </si>
  <si>
    <t>Lavanderia</t>
  </si>
  <si>
    <t>Portería</t>
  </si>
  <si>
    <t>Zonas Comunes</t>
  </si>
  <si>
    <t>Seguridad</t>
  </si>
  <si>
    <t>Plusvalía</t>
  </si>
  <si>
    <t>Corazón</t>
  </si>
  <si>
    <t>Deudas Morosas en el Edificio</t>
  </si>
  <si>
    <t>Construccion (Estructural)</t>
  </si>
  <si>
    <t>Estado (Remodelable)</t>
  </si>
  <si>
    <t>El Dante 4320</t>
  </si>
  <si>
    <t>Importance 0-10</t>
  </si>
  <si>
    <t>Weight</t>
  </si>
  <si>
    <t>Rating</t>
  </si>
  <si>
    <t>Kennedy Lateral 6575</t>
  </si>
  <si>
    <t>Las Malvas 180</t>
  </si>
  <si>
    <t>Falta agregar corredor</t>
  </si>
  <si>
    <t>Jose Manuel Infante</t>
  </si>
  <si>
    <t>Torres Bilbao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</si>
</sst>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 &quot;$&quot;* #,##0_ ;_ &quot;$&quot;* \-#,##0_ ;_ &quot;$&quot;* &quot;-&quot;_ ;_ @_ "/>
    <numFmt numFmtId="41" formatCode="_ * #,##0_ ;_ * \-#,##0_ ;_ * &quot;-&quot;_ ;_ @_ "/>
    <numFmt numFmtId="164" formatCode="#,##0\ &quot;CLP&quot;;[Red]\-\ #,##0\ &quot;CLP&quot;"/>
    <numFmt numFmtId="165" formatCode="#,##0\ &quot;CLF&quot;;[Red]\-\ #,##0\ &quot;CLF&quot;"/>
    <numFmt numFmtId="166" formatCode="#,##0\ &quot;m^2&quot;"/>
    <numFmt numFmtId="167" formatCode="#,##0\ &quot;años&quot;"/>
    <numFmt numFmtId="168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34998626667073579"/>
      </right>
      <top/>
      <bottom/>
      <diagonal/>
    </border>
    <border>
      <left style="thin">
        <color auto="1"/>
      </left>
      <right style="thin">
        <color theme="0" tint="-0.34998626667073579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34998626667073579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165" fontId="0" fillId="4" borderId="0" xfId="1" applyNumberFormat="1" applyFont="1" applyFill="1" applyAlignment="1">
      <alignment horizontal="center"/>
    </xf>
    <xf numFmtId="164" fontId="1" fillId="4" borderId="0" xfId="2" applyNumberFormat="1" applyFont="1" applyFill="1" applyBorder="1" applyAlignment="1">
      <alignment horizontal="center"/>
    </xf>
    <xf numFmtId="166" fontId="0" fillId="4" borderId="0" xfId="0" applyNumberFormat="1" applyFill="1" applyAlignment="1">
      <alignment horizontal="center"/>
    </xf>
    <xf numFmtId="167" fontId="0" fillId="4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3" fontId="0" fillId="0" borderId="0" xfId="1" applyNumberFormat="1" applyFont="1" applyAlignment="1">
      <alignment horizontal="center"/>
    </xf>
    <xf numFmtId="1" fontId="0" fillId="4" borderId="0" xfId="1" applyNumberFormat="1" applyFont="1" applyFill="1" applyAlignment="1">
      <alignment horizontal="center"/>
    </xf>
    <xf numFmtId="1" fontId="1" fillId="4" borderId="0" xfId="2" applyNumberFormat="1" applyFont="1" applyFill="1" applyBorder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7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/>
    </xf>
    <xf numFmtId="1" fontId="0" fillId="8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4" borderId="7" xfId="3" applyFont="1" applyFill="1" applyBorder="1" applyAlignment="1">
      <alignment horizontal="center"/>
    </xf>
    <xf numFmtId="9" fontId="1" fillId="4" borderId="7" xfId="3" applyFont="1" applyFill="1" applyBorder="1" applyAlignment="1">
      <alignment horizontal="center"/>
    </xf>
    <xf numFmtId="9" fontId="0" fillId="7" borderId="7" xfId="3" applyFont="1" applyFill="1" applyBorder="1" applyAlignment="1">
      <alignment horizontal="center"/>
    </xf>
    <xf numFmtId="9" fontId="0" fillId="6" borderId="7" xfId="3" applyFont="1" applyFill="1" applyBorder="1" applyAlignment="1">
      <alignment horizontal="center"/>
    </xf>
    <xf numFmtId="9" fontId="0" fillId="8" borderId="7" xfId="3" applyFont="1" applyFill="1" applyBorder="1" applyAlignment="1">
      <alignment horizontal="center"/>
    </xf>
    <xf numFmtId="9" fontId="0" fillId="5" borderId="7" xfId="3" applyFont="1" applyFill="1" applyBorder="1" applyAlignment="1">
      <alignment horizontal="center"/>
    </xf>
    <xf numFmtId="9" fontId="0" fillId="3" borderId="8" xfId="3" applyFont="1" applyFill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9" borderId="1" xfId="0" applyFill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5" fontId="0" fillId="4" borderId="14" xfId="1" applyNumberFormat="1" applyFont="1" applyFill="1" applyBorder="1" applyAlignment="1">
      <alignment horizontal="center"/>
    </xf>
    <xf numFmtId="164" fontId="1" fillId="4" borderId="5" xfId="2" applyNumberFormat="1" applyFont="1" applyFill="1" applyBorder="1" applyAlignment="1">
      <alignment horizontal="center"/>
    </xf>
    <xf numFmtId="166" fontId="0" fillId="4" borderId="5" xfId="0" applyNumberFormat="1" applyFill="1" applyBorder="1" applyAlignment="1">
      <alignment horizontal="center"/>
    </xf>
    <xf numFmtId="167" fontId="0" fillId="4" borderId="5" xfId="0" applyNumberFormat="1" applyFill="1" applyBorder="1" applyAlignment="1">
      <alignment horizontal="center"/>
    </xf>
    <xf numFmtId="9" fontId="0" fillId="4" borderId="15" xfId="3" applyFont="1" applyFill="1" applyBorder="1" applyAlignment="1">
      <alignment horizontal="center"/>
    </xf>
    <xf numFmtId="168" fontId="0" fillId="0" borderId="0" xfId="0" applyNumberFormat="1" applyAlignment="1">
      <alignment horizontal="center"/>
    </xf>
  </cellXfs>
  <cellStyles count="4">
    <cellStyle name="Comma [0]" xfId="1" builtinId="6"/>
    <cellStyle name="Currency [0]" xfId="2" builtinId="7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505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E46E-7A1A-4518-BD47-A504A25989CC}">
  <sheetPr>
    <tabColor theme="7" tint="0.39997558519241921"/>
  </sheetPr>
  <dimension ref="B2:C37"/>
  <sheetViews>
    <sheetView showGridLines="0" zoomScale="70" zoomScaleNormal="70" workbookViewId="0">
      <selection activeCell="F2" sqref="F2"/>
    </sheetView>
  </sheetViews>
  <sheetFormatPr defaultRowHeight="15" x14ac:dyDescent="0.25"/>
  <cols>
    <col min="2" max="2" width="15.85546875" customWidth="1"/>
    <col min="3" max="3" width="19.7109375" customWidth="1"/>
    <col min="6" max="26" width="17.7109375" customWidth="1"/>
  </cols>
  <sheetData>
    <row r="2" spans="2:3" x14ac:dyDescent="0.25">
      <c r="B2" s="45" t="s">
        <v>2</v>
      </c>
      <c r="C2" s="46" t="s">
        <v>21</v>
      </c>
    </row>
    <row r="3" spans="2:3" x14ac:dyDescent="0.25">
      <c r="B3" s="1" t="str" cm="1">
        <f t="array" ref="B3:B7">TRANSPOSE(_xlfn._xlws.FILTER(data!C3:N3,data!C3:N3&lt;&gt;0,""))</f>
        <v>El Dante 4320</v>
      </c>
      <c r="C3" s="33">
        <f>IF(B3&lt;&gt;"",INDEX(data!$C$41:$N$41,MATCH(B3,data!$C$3:$N$3,0)),"")</f>
        <v>6.0871794871794869</v>
      </c>
    </row>
    <row r="4" spans="2:3" x14ac:dyDescent="0.25">
      <c r="B4" s="1" t="str">
        <v>Kennedy Lateral 6575</v>
      </c>
      <c r="C4" s="33">
        <f>IF(B4&lt;&gt;"",INDEX(data!$C$41:$N$41,MATCH(B4,data!$C$3:$N$3,0)),"")</f>
        <v>5.9599999999999991</v>
      </c>
    </row>
    <row r="5" spans="2:3" x14ac:dyDescent="0.25">
      <c r="B5" t="str">
        <v>Las Malvas 180</v>
      </c>
      <c r="C5" s="33">
        <f>IF(B5&lt;&gt;"",INDEX(data!$C$41:$N$41,MATCH(B5,data!$C$3:$N$3,0)),"")</f>
        <v>6.7723076923076917</v>
      </c>
    </row>
    <row r="6" spans="2:3" x14ac:dyDescent="0.25">
      <c r="B6" t="str">
        <v>Jose Manuel Infante</v>
      </c>
      <c r="C6" s="33">
        <f>IF(B6&lt;&gt;"",INDEX(data!$C$41:$N$41,MATCH(B6,data!$C$3:$N$3,0)),"")</f>
        <v>7.1199999999999992</v>
      </c>
    </row>
    <row r="7" spans="2:3" x14ac:dyDescent="0.25">
      <c r="B7" t="str">
        <v>Torres Bilbao</v>
      </c>
      <c r="C7" s="33">
        <f>IF(B7&lt;&gt;"",INDEX(data!$C$41:$N$41,MATCH(B7,data!$C$3:$N$3,0)),"")</f>
        <v>6.6410256410256387</v>
      </c>
    </row>
    <row r="8" spans="2:3" x14ac:dyDescent="0.25">
      <c r="C8" s="33" t="str">
        <f>IF(B8&lt;&gt;"",INDEX(data!$C$41:$N$41,MATCH(B8,data!$C$3:$N$3,0)),"")</f>
        <v/>
      </c>
    </row>
    <row r="9" spans="2:3" x14ac:dyDescent="0.25">
      <c r="C9" s="33" t="str">
        <f>IF(B9&lt;&gt;"",INDEX(data!$C$41:$N$41,MATCH(B9,data!$C$3:$N$3,0)),"")</f>
        <v/>
      </c>
    </row>
    <row r="10" spans="2:3" x14ac:dyDescent="0.25">
      <c r="C10" s="33" t="str">
        <f>IF(B10&lt;&gt;"",INDEX(data!$C$41:$N$41,MATCH(B10,data!$C$3:$N$3,0)),"")</f>
        <v/>
      </c>
    </row>
    <row r="11" spans="2:3" x14ac:dyDescent="0.25">
      <c r="C11" s="33" t="str">
        <f>IF(B11&lt;&gt;"",INDEX(data!$C$41:$N$41,MATCH(B11,data!$C$3:$N$3,0)),"")</f>
        <v/>
      </c>
    </row>
    <row r="12" spans="2:3" x14ac:dyDescent="0.25">
      <c r="C12" s="33" t="str">
        <f>IF(B12&lt;&gt;"",INDEX(data!$C$41:$N$41,MATCH(B12,data!$C$3:$N$3,0)),"")</f>
        <v/>
      </c>
    </row>
    <row r="13" spans="2:3" x14ac:dyDescent="0.25">
      <c r="C13" s="33" t="str">
        <f>IF(B13&lt;&gt;"",INDEX(data!$C$41:$N$41,MATCH(B13,data!$C$3:$N$3,0)),"")</f>
        <v/>
      </c>
    </row>
    <row r="14" spans="2:3" x14ac:dyDescent="0.25">
      <c r="C14" s="33" t="str">
        <f>IF(B14&lt;&gt;"",INDEX(data!$C$41:$N$41,MATCH(B14,data!$C$3:$N$3,0)),"")</f>
        <v/>
      </c>
    </row>
    <row r="15" spans="2:3" x14ac:dyDescent="0.25">
      <c r="C15" s="33" t="str">
        <f>IF(B15&lt;&gt;"",INDEX(data!$C$41:$N$41,MATCH(B15,data!$C$3:$N$3,0)),"")</f>
        <v/>
      </c>
    </row>
    <row r="16" spans="2:3" x14ac:dyDescent="0.25">
      <c r="C16" s="33" t="str">
        <f>IF(B16&lt;&gt;"",INDEX(data!$C$41:$N$41,MATCH(B16,data!$C$3:$N$3,0)),"")</f>
        <v/>
      </c>
    </row>
    <row r="17" spans="3:3" x14ac:dyDescent="0.25">
      <c r="C17" s="33" t="str">
        <f>IF(B17&lt;&gt;"",INDEX(data!$C$41:$N$41,MATCH(B17,data!$C$3:$N$3,0)),"")</f>
        <v/>
      </c>
    </row>
    <row r="18" spans="3:3" x14ac:dyDescent="0.25">
      <c r="C18" s="33" t="str">
        <f>IF(B18&lt;&gt;"",INDEX(data!$C$41:$N$41,MATCH(B18,data!$C$3:$N$3,0)),"")</f>
        <v/>
      </c>
    </row>
    <row r="19" spans="3:3" x14ac:dyDescent="0.25">
      <c r="C19" s="33" t="str">
        <f>IF(B19&lt;&gt;"",INDEX(data!$C$41:$N$41,MATCH(B19,data!$C$3:$N$3,0)),"")</f>
        <v/>
      </c>
    </row>
    <row r="20" spans="3:3" x14ac:dyDescent="0.25">
      <c r="C20" s="33" t="str">
        <f>IF(B20&lt;&gt;"",INDEX(data!$C$41:$N$41,MATCH(B20,data!$C$3:$N$3,0)),"")</f>
        <v/>
      </c>
    </row>
    <row r="21" spans="3:3" x14ac:dyDescent="0.25">
      <c r="C21" s="33" t="str">
        <f>IF(B21&lt;&gt;"",INDEX(data!$C$41:$N$41,MATCH(B21,data!$C$3:$N$3,0)),"")</f>
        <v/>
      </c>
    </row>
    <row r="22" spans="3:3" x14ac:dyDescent="0.25">
      <c r="C22" s="33" t="str">
        <f>IF(B22&lt;&gt;"",INDEX(data!$C$41:$N$41,MATCH(B22,data!$C$3:$N$3,0)),"")</f>
        <v/>
      </c>
    </row>
    <row r="23" spans="3:3" x14ac:dyDescent="0.25">
      <c r="C23" s="33" t="str">
        <f>IF(B23&lt;&gt;"",INDEX(data!$C$41:$N$41,MATCH(B23,data!$C$3:$N$3,0)),"")</f>
        <v/>
      </c>
    </row>
    <row r="24" spans="3:3" x14ac:dyDescent="0.25">
      <c r="C24" s="33" t="str">
        <f>IF(B24&lt;&gt;"",INDEX(data!$C$41:$N$41,MATCH(B24,data!$C$3:$N$3,0)),"")</f>
        <v/>
      </c>
    </row>
    <row r="25" spans="3:3" x14ac:dyDescent="0.25">
      <c r="C25" s="33" t="str">
        <f>IF(B25&lt;&gt;"",INDEX(data!$C$41:$N$41,MATCH(B25,data!$C$3:$N$3,0)),"")</f>
        <v/>
      </c>
    </row>
    <row r="26" spans="3:3" x14ac:dyDescent="0.25">
      <c r="C26" s="33" t="str">
        <f>IF(B26&lt;&gt;"",INDEX(data!$C$41:$N$41,MATCH(B26,data!$C$3:$N$3,0)),"")</f>
        <v/>
      </c>
    </row>
    <row r="27" spans="3:3" x14ac:dyDescent="0.25">
      <c r="C27" s="33" t="str">
        <f>IF(B27&lt;&gt;"",INDEX(data!$C$41:$N$41,MATCH(B27,data!$C$3:$N$3,0)),"")</f>
        <v/>
      </c>
    </row>
    <row r="28" spans="3:3" x14ac:dyDescent="0.25">
      <c r="C28" s="33" t="str">
        <f>IF(B28&lt;&gt;"",INDEX(data!$C$41:$N$41,MATCH(B28,data!$C$3:$N$3,0)),"")</f>
        <v/>
      </c>
    </row>
    <row r="29" spans="3:3" x14ac:dyDescent="0.25">
      <c r="C29" s="33" t="str">
        <f>IF(B29&lt;&gt;"",INDEX(data!$C$41:$N$41,MATCH(B29,data!$C$3:$N$3,0)),"")</f>
        <v/>
      </c>
    </row>
    <row r="30" spans="3:3" x14ac:dyDescent="0.25">
      <c r="C30" s="33" t="str">
        <f>IF(B30&lt;&gt;"",INDEX(data!$C$41:$N$41,MATCH(B30,data!$C$3:$N$3,0)),"")</f>
        <v/>
      </c>
    </row>
    <row r="31" spans="3:3" x14ac:dyDescent="0.25">
      <c r="C31" s="33" t="str">
        <f>IF(B31&lt;&gt;"",INDEX(data!$C$41:$N$41,MATCH(B31,data!$C$3:$N$3,0)),"")</f>
        <v/>
      </c>
    </row>
    <row r="32" spans="3:3" x14ac:dyDescent="0.25">
      <c r="C32" s="33" t="str">
        <f>IF(B32&lt;&gt;"",INDEX(data!$C$41:$N$41,MATCH(B32,data!$C$3:$N$3,0)),"")</f>
        <v/>
      </c>
    </row>
    <row r="33" spans="3:3" x14ac:dyDescent="0.25">
      <c r="C33" s="33" t="str">
        <f>IF(B33&lt;&gt;"",INDEX(data!$C$41:$N$41,MATCH(B33,data!$C$3:$N$3,0)),"")</f>
        <v/>
      </c>
    </row>
    <row r="34" spans="3:3" x14ac:dyDescent="0.25">
      <c r="C34" s="33" t="str">
        <f>IF(B34&lt;&gt;"",INDEX(data!$C$41:$N$41,MATCH(B34,data!$C$3:$N$3,0)),"")</f>
        <v/>
      </c>
    </row>
    <row r="35" spans="3:3" x14ac:dyDescent="0.25">
      <c r="C35" s="33" t="str">
        <f>IF(B35&lt;&gt;"",INDEX(data!$C$41:$N$41,MATCH(B35,data!$C$3:$N$3,0)),"")</f>
        <v/>
      </c>
    </row>
    <row r="36" spans="3:3" x14ac:dyDescent="0.25">
      <c r="C36" s="33" t="str">
        <f>IF(B36&lt;&gt;"",INDEX(data!$C$41:$N$41,MATCH(B36,data!$C$3:$N$3,0)),"")</f>
        <v/>
      </c>
    </row>
    <row r="37" spans="3:3" x14ac:dyDescent="0.25">
      <c r="C37" s="33" t="str">
        <f>IF(B37&lt;&gt;"",INDEX(data!$C$41:$N$41,MATCH(B37,data!$C$3:$N$3,0)),"")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B3:AI44"/>
  <sheetViews>
    <sheetView showGridLines="0" tabSelected="1" zoomScaleNormal="100" workbookViewId="0">
      <selection activeCell="D6" sqref="D6"/>
    </sheetView>
  </sheetViews>
  <sheetFormatPr defaultColWidth="8.7109375" defaultRowHeight="15" x14ac:dyDescent="0.25"/>
  <cols>
    <col min="1" max="1" width="13" customWidth="1"/>
    <col min="2" max="2" width="41.85546875" style="1" customWidth="1"/>
    <col min="3" max="3" width="21" style="1" customWidth="1"/>
    <col min="4" max="4" width="23.5703125" style="1" customWidth="1"/>
    <col min="5" max="14" width="20.140625" style="1" customWidth="1"/>
    <col min="15" max="15" width="16.42578125" style="1" customWidth="1"/>
    <col min="16" max="16" width="12.7109375" style="1" customWidth="1"/>
    <col min="17" max="17" width="22.28515625" style="1" customWidth="1"/>
    <col min="18" max="18" width="22" style="1" customWidth="1"/>
    <col min="19" max="31" width="16.42578125" style="1" customWidth="1"/>
    <col min="32" max="33" width="9.28515625" style="1" customWidth="1"/>
    <col min="34" max="34" width="9.28515625" customWidth="1"/>
    <col min="35" max="35" width="9.28515625" style="1" customWidth="1"/>
    <col min="36" max="62" width="9.28515625" customWidth="1"/>
  </cols>
  <sheetData>
    <row r="3" spans="2:18" x14ac:dyDescent="0.25">
      <c r="B3" s="37" t="s">
        <v>2</v>
      </c>
      <c r="C3" s="49" t="s">
        <v>54</v>
      </c>
      <c r="D3" s="50" t="s">
        <v>58</v>
      </c>
      <c r="E3" s="50" t="s">
        <v>59</v>
      </c>
      <c r="F3" s="50" t="s">
        <v>61</v>
      </c>
      <c r="G3" s="50" t="s">
        <v>62</v>
      </c>
      <c r="H3" s="50"/>
      <c r="I3" s="50"/>
      <c r="J3" s="50"/>
      <c r="K3" s="50"/>
      <c r="L3" s="50"/>
      <c r="M3" s="50"/>
      <c r="N3" s="50"/>
      <c r="O3" s="50"/>
      <c r="P3" s="50"/>
      <c r="Q3" s="50"/>
    </row>
    <row r="4" spans="2:18" x14ac:dyDescent="0.25">
      <c r="B4" s="38" t="s">
        <v>3</v>
      </c>
      <c r="C4" s="2">
        <v>4650</v>
      </c>
      <c r="D4" s="2">
        <v>4590</v>
      </c>
      <c r="E4" s="2">
        <v>4400</v>
      </c>
      <c r="F4" s="2">
        <v>4450</v>
      </c>
      <c r="G4" s="2">
        <v>4800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2:18" x14ac:dyDescent="0.25">
      <c r="B5" s="39" t="s">
        <v>4</v>
      </c>
      <c r="C5" s="3">
        <v>150000</v>
      </c>
      <c r="D5" s="3">
        <v>120000</v>
      </c>
      <c r="E5" s="3">
        <v>80000</v>
      </c>
      <c r="F5" s="3">
        <v>120000</v>
      </c>
      <c r="G5" s="3">
        <v>80000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2:18" x14ac:dyDescent="0.25">
      <c r="B6" s="39" t="s">
        <v>5</v>
      </c>
      <c r="C6" s="4">
        <v>52</v>
      </c>
      <c r="D6" s="4">
        <v>46</v>
      </c>
      <c r="E6" s="4">
        <v>36</v>
      </c>
      <c r="F6" s="4">
        <v>57</v>
      </c>
      <c r="G6" s="4">
        <v>75</v>
      </c>
      <c r="H6" s="4"/>
      <c r="I6" s="4"/>
      <c r="J6" s="4"/>
      <c r="K6" s="4"/>
      <c r="L6" s="4"/>
      <c r="M6" s="4"/>
      <c r="N6" s="4"/>
      <c r="O6" s="4"/>
      <c r="P6" s="4"/>
      <c r="Q6" s="4"/>
      <c r="R6" s="33" t="str">
        <f>IF(Q6&lt;&gt;"",INDEX($C$41:$N$41,MATCH(Q6,$C$3:$N$3,0)),"")</f>
        <v/>
      </c>
    </row>
    <row r="7" spans="2:18" x14ac:dyDescent="0.25">
      <c r="B7" s="39" t="s">
        <v>6</v>
      </c>
      <c r="C7" s="5">
        <v>20</v>
      </c>
      <c r="D7" s="5">
        <f>2024-2007</f>
        <v>17</v>
      </c>
      <c r="E7" s="5">
        <v>17</v>
      </c>
      <c r="F7" s="5">
        <v>20</v>
      </c>
      <c r="G7" s="5">
        <v>44</v>
      </c>
      <c r="H7" s="5"/>
      <c r="I7" s="5"/>
      <c r="J7" s="5"/>
      <c r="K7" s="5"/>
      <c r="L7" s="5"/>
      <c r="M7" s="5"/>
      <c r="N7" s="5"/>
      <c r="O7" s="5"/>
      <c r="P7" s="5"/>
      <c r="Q7" s="5"/>
      <c r="R7" s="33" t="str">
        <f>IF(Q7&lt;&gt;"",INDEX($C$41:$N$41,MATCH(Q7,$C$3:$N$3,0)),"")</f>
        <v/>
      </c>
    </row>
    <row r="8" spans="2:18" x14ac:dyDescent="0.25">
      <c r="B8" s="39" t="s">
        <v>22</v>
      </c>
      <c r="C8" s="5" t="s">
        <v>23</v>
      </c>
      <c r="D8" s="5" t="s">
        <v>24</v>
      </c>
      <c r="E8" s="5" t="s">
        <v>23</v>
      </c>
      <c r="F8" s="5" t="s">
        <v>23</v>
      </c>
      <c r="G8" s="5" t="s">
        <v>23</v>
      </c>
      <c r="H8" s="5"/>
      <c r="I8" s="5"/>
      <c r="J8" s="5"/>
      <c r="K8" s="5"/>
      <c r="L8" s="5"/>
      <c r="M8" s="5"/>
      <c r="N8" s="5"/>
      <c r="O8" s="5"/>
      <c r="P8" s="5"/>
      <c r="Q8" s="5"/>
      <c r="R8" s="33"/>
    </row>
    <row r="9" spans="2:18" x14ac:dyDescent="0.25">
      <c r="B9" s="40" t="s">
        <v>52</v>
      </c>
      <c r="C9" s="10">
        <v>8</v>
      </c>
      <c r="D9" s="10">
        <v>8</v>
      </c>
      <c r="E9" s="10">
        <v>10</v>
      </c>
      <c r="F9" s="10">
        <v>8</v>
      </c>
      <c r="G9" s="10">
        <v>8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33" t="str">
        <f>IF(Q9&lt;&gt;"",INDEX($C$41:$N$41,MATCH(Q9,$C$3:$N$3,0)),"")</f>
        <v/>
      </c>
    </row>
    <row r="10" spans="2:18" x14ac:dyDescent="0.25">
      <c r="B10" s="40" t="s">
        <v>53</v>
      </c>
      <c r="C10" s="10">
        <v>0</v>
      </c>
      <c r="D10" s="10">
        <v>10</v>
      </c>
      <c r="E10" s="10">
        <v>9</v>
      </c>
      <c r="F10" s="10">
        <v>10</v>
      </c>
      <c r="G10" s="10">
        <v>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33"/>
    </row>
    <row r="11" spans="2:18" x14ac:dyDescent="0.25">
      <c r="B11" s="40" t="s">
        <v>26</v>
      </c>
      <c r="C11" s="10">
        <v>8</v>
      </c>
      <c r="D11" s="10">
        <v>9</v>
      </c>
      <c r="E11" s="10">
        <v>6</v>
      </c>
      <c r="F11" s="10">
        <v>8</v>
      </c>
      <c r="G11" s="10">
        <v>6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33" t="str">
        <f t="shared" ref="R11:R38" si="0">IF(Q11&lt;&gt;"",INDEX($C$41:$N$41,MATCH(Q11,$C$3:$N$3,0)),"")</f>
        <v/>
      </c>
    </row>
    <row r="12" spans="2:18" x14ac:dyDescent="0.25">
      <c r="B12" s="40" t="s">
        <v>27</v>
      </c>
      <c r="C12" s="10">
        <v>8</v>
      </c>
      <c r="D12" s="10">
        <v>7</v>
      </c>
      <c r="E12" s="10">
        <v>7</v>
      </c>
      <c r="F12" s="10">
        <v>10</v>
      </c>
      <c r="G12" s="10">
        <v>8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33" t="str">
        <f t="shared" si="0"/>
        <v/>
      </c>
    </row>
    <row r="13" spans="2:18" x14ac:dyDescent="0.25">
      <c r="B13" s="40" t="s">
        <v>28</v>
      </c>
      <c r="C13" s="10">
        <v>0</v>
      </c>
      <c r="D13" s="10">
        <v>10</v>
      </c>
      <c r="E13" s="10">
        <v>10</v>
      </c>
      <c r="F13" s="10">
        <v>10</v>
      </c>
      <c r="G13" s="10">
        <v>10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33" t="str">
        <f t="shared" si="0"/>
        <v/>
      </c>
    </row>
    <row r="14" spans="2:18" x14ac:dyDescent="0.25">
      <c r="B14" s="40" t="s">
        <v>29</v>
      </c>
      <c r="C14" s="10">
        <v>0</v>
      </c>
      <c r="D14" s="10">
        <v>7</v>
      </c>
      <c r="E14" s="10">
        <v>10</v>
      </c>
      <c r="F14" s="10">
        <v>0</v>
      </c>
      <c r="G14" s="10">
        <v>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33" t="str">
        <f t="shared" si="0"/>
        <v/>
      </c>
    </row>
    <row r="15" spans="2:18" x14ac:dyDescent="0.25">
      <c r="B15" s="40" t="s">
        <v>30</v>
      </c>
      <c r="C15" s="10">
        <v>8</v>
      </c>
      <c r="D15" s="10">
        <v>10</v>
      </c>
      <c r="E15" s="10">
        <v>10</v>
      </c>
      <c r="F15" s="10">
        <v>10</v>
      </c>
      <c r="G15" s="10">
        <v>10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33" t="str">
        <f t="shared" si="0"/>
        <v/>
      </c>
    </row>
    <row r="16" spans="2:18" x14ac:dyDescent="0.25">
      <c r="B16" s="40" t="s">
        <v>31</v>
      </c>
      <c r="C16" s="10">
        <v>0</v>
      </c>
      <c r="D16" s="10">
        <v>8</v>
      </c>
      <c r="E16" s="10">
        <v>6</v>
      </c>
      <c r="F16" s="10">
        <v>10</v>
      </c>
      <c r="G16" s="10">
        <v>10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33" t="str">
        <f t="shared" si="0"/>
        <v/>
      </c>
    </row>
    <row r="17" spans="2:18" x14ac:dyDescent="0.25">
      <c r="B17" s="40" t="s">
        <v>32</v>
      </c>
      <c r="C17" s="10">
        <v>0</v>
      </c>
      <c r="D17" s="10">
        <v>8</v>
      </c>
      <c r="E17" s="10">
        <v>3</v>
      </c>
      <c r="F17" s="10">
        <v>10</v>
      </c>
      <c r="G17" s="10">
        <v>10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33" t="str">
        <f t="shared" si="0"/>
        <v/>
      </c>
    </row>
    <row r="18" spans="2:18" x14ac:dyDescent="0.25">
      <c r="B18" s="40" t="s">
        <v>33</v>
      </c>
      <c r="C18" s="10">
        <v>6</v>
      </c>
      <c r="D18" s="10">
        <v>0</v>
      </c>
      <c r="E18" s="10">
        <v>0</v>
      </c>
      <c r="F18" s="10">
        <v>10</v>
      </c>
      <c r="G18" s="10">
        <v>10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33" t="str">
        <f t="shared" si="0"/>
        <v/>
      </c>
    </row>
    <row r="19" spans="2:18" x14ac:dyDescent="0.25">
      <c r="B19" s="40" t="s">
        <v>34</v>
      </c>
      <c r="C19" s="10">
        <v>6</v>
      </c>
      <c r="D19" s="10">
        <v>8</v>
      </c>
      <c r="E19" s="10">
        <v>4</v>
      </c>
      <c r="F19" s="10">
        <v>10</v>
      </c>
      <c r="G19" s="10">
        <v>10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33" t="str">
        <f t="shared" si="0"/>
        <v/>
      </c>
    </row>
    <row r="20" spans="2:18" x14ac:dyDescent="0.25">
      <c r="B20" s="41" t="s">
        <v>1</v>
      </c>
      <c r="C20" s="6" t="s">
        <v>8</v>
      </c>
      <c r="D20" s="6" t="s">
        <v>7</v>
      </c>
      <c r="E20" s="6" t="s">
        <v>10</v>
      </c>
      <c r="F20" s="6" t="s">
        <v>7</v>
      </c>
      <c r="G20" s="6" t="s">
        <v>10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33" t="str">
        <f t="shared" si="0"/>
        <v/>
      </c>
    </row>
    <row r="21" spans="2:18" x14ac:dyDescent="0.25">
      <c r="B21" s="41" t="s">
        <v>35</v>
      </c>
      <c r="C21" s="6">
        <v>10</v>
      </c>
      <c r="D21" s="6">
        <v>7</v>
      </c>
      <c r="E21" s="6">
        <v>7</v>
      </c>
      <c r="F21" s="6">
        <v>10</v>
      </c>
      <c r="G21" s="6">
        <v>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33" t="str">
        <f t="shared" si="0"/>
        <v/>
      </c>
    </row>
    <row r="22" spans="2:18" x14ac:dyDescent="0.25">
      <c r="B22" s="41" t="s">
        <v>36</v>
      </c>
      <c r="C22" s="6">
        <v>8</v>
      </c>
      <c r="D22" s="6">
        <v>6</v>
      </c>
      <c r="E22" s="6">
        <v>4</v>
      </c>
      <c r="F22" s="6">
        <v>10</v>
      </c>
      <c r="G22" s="6">
        <v>8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33" t="str">
        <f t="shared" si="0"/>
        <v/>
      </c>
    </row>
    <row r="23" spans="2:18" x14ac:dyDescent="0.25">
      <c r="B23" s="41" t="s">
        <v>37</v>
      </c>
      <c r="C23" s="6">
        <v>7</v>
      </c>
      <c r="D23" s="6">
        <v>4</v>
      </c>
      <c r="E23" s="6">
        <v>10</v>
      </c>
      <c r="F23" s="6">
        <v>10</v>
      </c>
      <c r="G23" s="6">
        <v>10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33" t="str">
        <f t="shared" si="0"/>
        <v/>
      </c>
    </row>
    <row r="24" spans="2:18" x14ac:dyDescent="0.25">
      <c r="B24" s="41" t="s">
        <v>38</v>
      </c>
      <c r="C24" s="6">
        <v>0</v>
      </c>
      <c r="D24" s="6">
        <v>10</v>
      </c>
      <c r="E24" s="6">
        <v>10</v>
      </c>
      <c r="F24" s="6">
        <v>0</v>
      </c>
      <c r="G24" s="6">
        <v>5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33" t="str">
        <f t="shared" si="0"/>
        <v/>
      </c>
    </row>
    <row r="25" spans="2:18" x14ac:dyDescent="0.25">
      <c r="B25" s="42" t="s">
        <v>39</v>
      </c>
      <c r="C25" s="11">
        <v>0</v>
      </c>
      <c r="D25" s="11">
        <v>0</v>
      </c>
      <c r="E25" s="11">
        <v>10</v>
      </c>
      <c r="F25" s="11">
        <v>10</v>
      </c>
      <c r="G25" s="11">
        <v>7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33" t="str">
        <f t="shared" si="0"/>
        <v/>
      </c>
    </row>
    <row r="26" spans="2:18" x14ac:dyDescent="0.25">
      <c r="B26" s="42" t="s">
        <v>40</v>
      </c>
      <c r="C26" s="11">
        <v>10</v>
      </c>
      <c r="D26" s="11">
        <v>10</v>
      </c>
      <c r="E26" s="11">
        <v>10</v>
      </c>
      <c r="F26" s="11">
        <v>7</v>
      </c>
      <c r="G26" s="11">
        <v>7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33" t="str">
        <f t="shared" si="0"/>
        <v/>
      </c>
    </row>
    <row r="27" spans="2:18" x14ac:dyDescent="0.25">
      <c r="B27" s="42" t="s">
        <v>41</v>
      </c>
      <c r="C27" s="11">
        <v>10</v>
      </c>
      <c r="D27" s="11">
        <v>5</v>
      </c>
      <c r="E27" s="11">
        <v>10</v>
      </c>
      <c r="F27" s="11">
        <v>10</v>
      </c>
      <c r="G27" s="11">
        <v>0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33" t="str">
        <f t="shared" si="0"/>
        <v/>
      </c>
    </row>
    <row r="28" spans="2:18" x14ac:dyDescent="0.25">
      <c r="B28" s="42" t="s">
        <v>17</v>
      </c>
      <c r="C28" s="11">
        <v>1</v>
      </c>
      <c r="D28" s="11">
        <v>1</v>
      </c>
      <c r="E28" s="11">
        <v>1</v>
      </c>
      <c r="F28" s="11">
        <v>1</v>
      </c>
      <c r="G28" s="11">
        <v>1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33" t="str">
        <f t="shared" si="0"/>
        <v/>
      </c>
    </row>
    <row r="29" spans="2:18" x14ac:dyDescent="0.25">
      <c r="B29" s="42" t="s">
        <v>42</v>
      </c>
      <c r="C29" s="11">
        <v>10</v>
      </c>
      <c r="D29" s="11">
        <v>8</v>
      </c>
      <c r="E29" s="11">
        <v>10</v>
      </c>
      <c r="F29" s="11">
        <v>5</v>
      </c>
      <c r="G29" s="11">
        <v>6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33" t="str">
        <f t="shared" si="0"/>
        <v/>
      </c>
    </row>
    <row r="30" spans="2:18" x14ac:dyDescent="0.25">
      <c r="B30" s="42" t="s">
        <v>43</v>
      </c>
      <c r="C30" s="11">
        <v>7</v>
      </c>
      <c r="D30" s="11">
        <v>7</v>
      </c>
      <c r="E30" s="11">
        <v>10</v>
      </c>
      <c r="F30" s="11">
        <v>3</v>
      </c>
      <c r="G30" s="11">
        <v>7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33" t="str">
        <f t="shared" si="0"/>
        <v/>
      </c>
    </row>
    <row r="31" spans="2:18" x14ac:dyDescent="0.25">
      <c r="B31" s="42" t="s">
        <v>44</v>
      </c>
      <c r="C31" s="11">
        <v>8</v>
      </c>
      <c r="D31" s="11">
        <v>10</v>
      </c>
      <c r="E31" s="11">
        <v>0</v>
      </c>
      <c r="F31" s="11">
        <v>0</v>
      </c>
      <c r="G31" s="11">
        <v>0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33" t="str">
        <f t="shared" si="0"/>
        <v/>
      </c>
    </row>
    <row r="32" spans="2:18" x14ac:dyDescent="0.25">
      <c r="B32" s="42" t="s">
        <v>45</v>
      </c>
      <c r="C32" s="11">
        <v>8</v>
      </c>
      <c r="D32" s="11">
        <v>8</v>
      </c>
      <c r="E32" s="11">
        <v>10</v>
      </c>
      <c r="F32" s="11">
        <v>0</v>
      </c>
      <c r="G32" s="11">
        <v>0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33" t="str">
        <f t="shared" si="0"/>
        <v/>
      </c>
    </row>
    <row r="33" spans="2:18" x14ac:dyDescent="0.25">
      <c r="B33" s="42" t="s">
        <v>46</v>
      </c>
      <c r="C33" s="11">
        <v>8</v>
      </c>
      <c r="D33" s="11">
        <v>8</v>
      </c>
      <c r="E33" s="11">
        <v>10</v>
      </c>
      <c r="F33" s="11">
        <v>6</v>
      </c>
      <c r="G33" s="11">
        <v>8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33" t="str">
        <f t="shared" si="0"/>
        <v/>
      </c>
    </row>
    <row r="34" spans="2:18" x14ac:dyDescent="0.25">
      <c r="B34" s="42" t="s">
        <v>47</v>
      </c>
      <c r="C34" s="11">
        <v>4</v>
      </c>
      <c r="D34" s="11">
        <v>6</v>
      </c>
      <c r="E34" s="11">
        <v>10</v>
      </c>
      <c r="F34" s="11">
        <v>10</v>
      </c>
      <c r="G34" s="11">
        <v>10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33" t="str">
        <f t="shared" si="0"/>
        <v/>
      </c>
    </row>
    <row r="35" spans="2:18" x14ac:dyDescent="0.25">
      <c r="B35" s="42" t="s">
        <v>48</v>
      </c>
      <c r="C35" s="11">
        <v>8</v>
      </c>
      <c r="D35" s="11">
        <v>8</v>
      </c>
      <c r="E35" s="11">
        <v>10</v>
      </c>
      <c r="F35" s="11">
        <v>5</v>
      </c>
      <c r="G35" s="11">
        <v>10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33" t="str">
        <f t="shared" si="0"/>
        <v/>
      </c>
    </row>
    <row r="36" spans="2:18" x14ac:dyDescent="0.25">
      <c r="B36" s="42" t="s">
        <v>49</v>
      </c>
      <c r="C36" s="11">
        <v>6</v>
      </c>
      <c r="D36" s="11">
        <v>7</v>
      </c>
      <c r="E36" s="11">
        <v>7</v>
      </c>
      <c r="F36" s="11">
        <v>4</v>
      </c>
      <c r="G36" s="11">
        <v>4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33" t="str">
        <f t="shared" si="0"/>
        <v/>
      </c>
    </row>
    <row r="37" spans="2:18" x14ac:dyDescent="0.25">
      <c r="B37" s="43" t="s">
        <v>50</v>
      </c>
      <c r="C37" s="7">
        <v>6</v>
      </c>
      <c r="D37" s="7">
        <v>4</v>
      </c>
      <c r="E37" s="7">
        <v>6</v>
      </c>
      <c r="F37" s="7">
        <v>8</v>
      </c>
      <c r="G37" s="7">
        <v>7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33" t="str">
        <f t="shared" si="0"/>
        <v/>
      </c>
    </row>
    <row r="38" spans="2:18" x14ac:dyDescent="0.25">
      <c r="B38" s="44" t="s">
        <v>51</v>
      </c>
      <c r="C38" s="8">
        <v>0</v>
      </c>
      <c r="D38" s="8">
        <v>0</v>
      </c>
      <c r="E38" s="8">
        <v>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33" t="str">
        <f t="shared" si="0"/>
        <v/>
      </c>
    </row>
    <row r="39" spans="2:18" x14ac:dyDescent="0.25">
      <c r="R39" s="33"/>
    </row>
    <row r="41" spans="2:18" x14ac:dyDescent="0.25">
      <c r="B41" s="34" t="s">
        <v>19</v>
      </c>
      <c r="C41" s="35">
        <f>IF(compute!C41&lt;&gt;0,compute!C41,"")</f>
        <v>6.0871794871794869</v>
      </c>
      <c r="D41" s="35">
        <f>IF(compute!D41&lt;&gt;0,compute!D41,"")</f>
        <v>5.9599999999999991</v>
      </c>
      <c r="E41" s="35">
        <f>IF(compute!E41&lt;&gt;0,compute!E41,"")</f>
        <v>6.7723076923076917</v>
      </c>
      <c r="F41" s="35">
        <f>IF(compute!F41&lt;&gt;0,compute!F41,"")</f>
        <v>7.1199999999999992</v>
      </c>
      <c r="G41" s="35">
        <f>IF(compute!G41&lt;&gt;0,compute!G41,"")</f>
        <v>6.6410256410256387</v>
      </c>
      <c r="H41" s="35" t="str">
        <f>IF(compute!H41&lt;&gt;0,compute!H41,"")</f>
        <v/>
      </c>
      <c r="I41" s="35" t="str">
        <f>IF(compute!I41&lt;&gt;0,compute!I41,"")</f>
        <v/>
      </c>
      <c r="J41" s="35" t="str">
        <f>IF(compute!J41&lt;&gt;0,compute!J41,"")</f>
        <v/>
      </c>
      <c r="K41" s="35" t="str">
        <f>IF(compute!K41&lt;&gt;0,compute!K41,"")</f>
        <v/>
      </c>
      <c r="L41" s="35" t="str">
        <f>IF(compute!L41&lt;&gt;0,compute!L41,"")</f>
        <v/>
      </c>
      <c r="M41" s="35" t="str">
        <f>IF(compute!M41&lt;&gt;0,compute!M41,"")</f>
        <v/>
      </c>
      <c r="N41" s="35" t="str">
        <f>IF(compute!N41&lt;&gt;0,compute!N41,"")</f>
        <v/>
      </c>
      <c r="O41" s="35" t="str">
        <f>IF(compute!O41&lt;&gt;0,compute!O41,"")</f>
        <v/>
      </c>
      <c r="P41" s="35" t="str">
        <f>IF(compute!P41&lt;&gt;0,compute!P41,"")</f>
        <v/>
      </c>
      <c r="Q41" s="35" t="str">
        <f>IF(compute!Q41&lt;&gt;0,compute!Q41,"")</f>
        <v/>
      </c>
    </row>
    <row r="44" spans="2:18" x14ac:dyDescent="0.25">
      <c r="E44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B2:AJ14"/>
  <sheetViews>
    <sheetView showGridLines="0" zoomScale="85" zoomScaleNormal="85" workbookViewId="0">
      <selection activeCell="E8" sqref="E8"/>
    </sheetView>
  </sheetViews>
  <sheetFormatPr defaultColWidth="8.7109375" defaultRowHeight="15" x14ac:dyDescent="0.25"/>
  <cols>
    <col min="1" max="1" width="13" customWidth="1"/>
    <col min="2" max="2" width="26.42578125" style="1" customWidth="1"/>
    <col min="3" max="3" width="20.5703125" style="1" bestFit="1" customWidth="1"/>
    <col min="4" max="4" width="8.28515625" style="1" customWidth="1"/>
    <col min="5" max="6" width="23.5703125" style="1" bestFit="1" customWidth="1"/>
    <col min="7" max="7" width="7.7109375" style="1" customWidth="1"/>
    <col min="8" max="8" width="23.5703125" style="1" bestFit="1" customWidth="1"/>
    <col min="9" max="9" width="17.140625" style="1" customWidth="1"/>
    <col min="10" max="10" width="6.28515625" style="1" customWidth="1"/>
    <col min="11" max="11" width="18.85546875" style="1" bestFit="1" customWidth="1"/>
    <col min="12" max="12" width="16.42578125" style="1" customWidth="1"/>
    <col min="13" max="13" width="6" style="1" customWidth="1"/>
    <col min="14" max="14" width="18" style="1" bestFit="1" customWidth="1"/>
    <col min="15" max="15" width="16.42578125" style="1" customWidth="1"/>
    <col min="16" max="16" width="7.140625" style="1" customWidth="1"/>
    <col min="17" max="18" width="16.42578125" style="1" customWidth="1"/>
    <col min="19" max="19" width="6.5703125" style="1" customWidth="1"/>
    <col min="20" max="20" width="18.28515625" style="1" bestFit="1" customWidth="1"/>
    <col min="21" max="21" width="16.42578125" style="1" customWidth="1"/>
    <col min="22" max="22" width="8.7109375" style="1" customWidth="1"/>
    <col min="23" max="32" width="16.42578125" style="1" customWidth="1"/>
    <col min="33" max="34" width="9.28515625" style="1" customWidth="1"/>
    <col min="35" max="35" width="9.28515625" customWidth="1"/>
    <col min="36" max="36" width="9.28515625" style="1" customWidth="1"/>
    <col min="37" max="63" width="9.28515625" customWidth="1"/>
  </cols>
  <sheetData>
    <row r="2" spans="2:21" x14ac:dyDescent="0.25">
      <c r="B2" s="47" t="s">
        <v>3</v>
      </c>
      <c r="C2" s="48" t="s">
        <v>15</v>
      </c>
      <c r="E2" s="47" t="s">
        <v>4</v>
      </c>
      <c r="F2" s="48" t="s">
        <v>15</v>
      </c>
      <c r="H2" s="47" t="s">
        <v>5</v>
      </c>
      <c r="I2" s="48" t="s">
        <v>15</v>
      </c>
      <c r="K2" s="47" t="s">
        <v>6</v>
      </c>
      <c r="L2" s="48" t="s">
        <v>15</v>
      </c>
      <c r="N2" s="47" t="s">
        <v>22</v>
      </c>
      <c r="O2" s="48" t="s">
        <v>16</v>
      </c>
      <c r="Q2" s="47" t="s">
        <v>1</v>
      </c>
      <c r="R2" s="48" t="s">
        <v>16</v>
      </c>
      <c r="T2" s="47" t="s">
        <v>18</v>
      </c>
      <c r="U2" s="48" t="s">
        <v>16</v>
      </c>
    </row>
    <row r="3" spans="2:21" x14ac:dyDescent="0.25">
      <c r="B3" s="17">
        <v>0</v>
      </c>
      <c r="C3" s="1">
        <v>10</v>
      </c>
      <c r="E3" s="17">
        <v>0</v>
      </c>
      <c r="F3" s="1">
        <v>10</v>
      </c>
      <c r="H3" s="17">
        <v>0</v>
      </c>
      <c r="I3" s="1">
        <v>0</v>
      </c>
      <c r="K3" s="17">
        <v>0</v>
      </c>
      <c r="L3" s="1">
        <v>10</v>
      </c>
      <c r="N3" s="1">
        <v>0</v>
      </c>
      <c r="O3" s="1">
        <v>0</v>
      </c>
      <c r="Q3" s="1">
        <v>0</v>
      </c>
      <c r="R3" s="1">
        <v>0</v>
      </c>
      <c r="T3" s="1">
        <v>0</v>
      </c>
      <c r="U3" s="1">
        <v>0</v>
      </c>
    </row>
    <row r="4" spans="2:21" x14ac:dyDescent="0.25">
      <c r="B4" s="17">
        <v>4000</v>
      </c>
      <c r="C4" s="1">
        <v>10</v>
      </c>
      <c r="E4" s="17">
        <v>80000</v>
      </c>
      <c r="F4" s="1">
        <v>8</v>
      </c>
      <c r="H4" s="17">
        <v>30</v>
      </c>
      <c r="I4" s="1">
        <v>0</v>
      </c>
      <c r="K4" s="17">
        <v>5</v>
      </c>
      <c r="L4" s="1">
        <v>8</v>
      </c>
      <c r="N4" s="1" t="s">
        <v>23</v>
      </c>
      <c r="O4" s="1">
        <v>10</v>
      </c>
      <c r="Q4" s="1" t="s">
        <v>8</v>
      </c>
      <c r="R4" s="1">
        <v>9</v>
      </c>
      <c r="T4" s="1">
        <v>1</v>
      </c>
      <c r="U4" s="1">
        <v>5</v>
      </c>
    </row>
    <row r="5" spans="2:21" x14ac:dyDescent="0.25">
      <c r="B5" s="17">
        <v>4100</v>
      </c>
      <c r="C5" s="1">
        <v>9</v>
      </c>
      <c r="E5" s="17">
        <v>100000</v>
      </c>
      <c r="F5" s="1">
        <v>6</v>
      </c>
      <c r="H5" s="17">
        <v>32</v>
      </c>
      <c r="I5" s="1">
        <v>1</v>
      </c>
      <c r="K5" s="17">
        <v>10</v>
      </c>
      <c r="L5" s="1">
        <v>6</v>
      </c>
      <c r="N5" s="1" t="s">
        <v>25</v>
      </c>
      <c r="O5" s="1">
        <v>5</v>
      </c>
      <c r="Q5" s="1" t="s">
        <v>9</v>
      </c>
      <c r="R5" s="1">
        <v>0</v>
      </c>
      <c r="T5" s="1">
        <v>2</v>
      </c>
      <c r="U5" s="1">
        <v>7</v>
      </c>
    </row>
    <row r="6" spans="2:21" x14ac:dyDescent="0.25">
      <c r="B6" s="17">
        <v>4200</v>
      </c>
      <c r="C6" s="1">
        <v>8</v>
      </c>
      <c r="E6" s="17">
        <v>120000</v>
      </c>
      <c r="F6" s="1">
        <v>4</v>
      </c>
      <c r="H6" s="17">
        <v>34</v>
      </c>
      <c r="I6" s="1">
        <v>2</v>
      </c>
      <c r="K6" s="17">
        <v>15</v>
      </c>
      <c r="L6" s="17">
        <v>3</v>
      </c>
      <c r="N6" s="1" t="s">
        <v>24</v>
      </c>
      <c r="O6" s="1">
        <v>0</v>
      </c>
      <c r="Q6" s="1" t="s">
        <v>10</v>
      </c>
      <c r="R6" s="1">
        <v>3</v>
      </c>
      <c r="T6" s="1">
        <v>3</v>
      </c>
      <c r="U6" s="1">
        <v>10</v>
      </c>
    </row>
    <row r="7" spans="2:21" x14ac:dyDescent="0.25">
      <c r="B7" s="17">
        <v>4300</v>
      </c>
      <c r="C7" s="1">
        <v>7</v>
      </c>
      <c r="E7" s="17">
        <v>150000</v>
      </c>
      <c r="F7" s="1">
        <v>2</v>
      </c>
      <c r="H7" s="17">
        <v>36</v>
      </c>
      <c r="I7" s="1">
        <v>3</v>
      </c>
      <c r="K7" s="1">
        <v>20</v>
      </c>
      <c r="L7" s="1">
        <v>0</v>
      </c>
      <c r="Q7" s="1" t="s">
        <v>11</v>
      </c>
      <c r="R7" s="1">
        <v>7</v>
      </c>
    </row>
    <row r="8" spans="2:21" x14ac:dyDescent="0.25">
      <c r="B8" s="17">
        <v>4400</v>
      </c>
      <c r="C8" s="1">
        <v>6</v>
      </c>
      <c r="E8" s="17">
        <v>200000</v>
      </c>
      <c r="F8" s="17">
        <v>0</v>
      </c>
      <c r="H8" s="17">
        <v>38</v>
      </c>
      <c r="I8" s="1">
        <v>4</v>
      </c>
      <c r="K8" s="17"/>
      <c r="Q8" s="1" t="s">
        <v>12</v>
      </c>
      <c r="R8" s="1">
        <v>6</v>
      </c>
    </row>
    <row r="9" spans="2:21" x14ac:dyDescent="0.25">
      <c r="B9" s="17">
        <v>4500</v>
      </c>
      <c r="C9" s="1">
        <v>5</v>
      </c>
      <c r="H9" s="17">
        <v>40</v>
      </c>
      <c r="I9" s="17">
        <v>5</v>
      </c>
      <c r="Q9" s="1" t="s">
        <v>7</v>
      </c>
      <c r="R9" s="1">
        <v>10</v>
      </c>
    </row>
    <row r="10" spans="2:21" x14ac:dyDescent="0.25">
      <c r="B10" s="17">
        <v>4600</v>
      </c>
      <c r="C10" s="1">
        <v>4</v>
      </c>
      <c r="H10" s="17">
        <v>42</v>
      </c>
      <c r="I10" s="1">
        <v>6</v>
      </c>
      <c r="K10" s="17"/>
      <c r="Q10" s="1" t="s">
        <v>14</v>
      </c>
      <c r="R10" s="1">
        <v>0</v>
      </c>
    </row>
    <row r="11" spans="2:21" x14ac:dyDescent="0.25">
      <c r="B11" s="17">
        <v>4700</v>
      </c>
      <c r="C11" s="1">
        <v>3</v>
      </c>
      <c r="H11" s="17">
        <v>44</v>
      </c>
      <c r="I11" s="1">
        <v>7</v>
      </c>
      <c r="K11" s="17"/>
      <c r="Q11" s="1" t="s">
        <v>13</v>
      </c>
      <c r="R11" s="1">
        <v>1</v>
      </c>
    </row>
    <row r="12" spans="2:21" x14ac:dyDescent="0.25">
      <c r="B12" s="17">
        <v>4800</v>
      </c>
      <c r="C12" s="1">
        <v>2</v>
      </c>
      <c r="H12" s="17">
        <v>46</v>
      </c>
      <c r="I12" s="1">
        <v>8</v>
      </c>
      <c r="K12" s="17"/>
    </row>
    <row r="13" spans="2:21" x14ac:dyDescent="0.25">
      <c r="B13" s="17">
        <v>4900</v>
      </c>
      <c r="C13" s="1">
        <v>1</v>
      </c>
      <c r="H13" s="17">
        <v>48</v>
      </c>
      <c r="I13" s="1">
        <v>9</v>
      </c>
      <c r="K13" s="17"/>
    </row>
    <row r="14" spans="2:21" x14ac:dyDescent="0.25">
      <c r="B14" s="17">
        <v>5000</v>
      </c>
      <c r="C14" s="1">
        <v>0</v>
      </c>
      <c r="H14" s="17">
        <v>50</v>
      </c>
      <c r="I14" s="1">
        <v>10</v>
      </c>
    </row>
  </sheetData>
  <sortState xmlns:xlrd2="http://schemas.microsoft.com/office/spreadsheetml/2017/richdata2" ref="B3:C14">
    <sortCondition ref="C3:C1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B1:AI134"/>
  <sheetViews>
    <sheetView showGridLines="0" zoomScale="70" zoomScaleNormal="70" workbookViewId="0">
      <selection activeCell="G11" sqref="G11"/>
    </sheetView>
  </sheetViews>
  <sheetFormatPr defaultColWidth="8.7109375" defaultRowHeight="15" x14ac:dyDescent="0.25"/>
  <cols>
    <col min="1" max="1" width="13" customWidth="1"/>
    <col min="2" max="2" width="41.85546875" style="1" customWidth="1"/>
    <col min="3" max="3" width="19.42578125" style="1" customWidth="1"/>
    <col min="4" max="31" width="16.42578125" style="1" customWidth="1"/>
    <col min="32" max="33" width="9.28515625" style="1" customWidth="1"/>
    <col min="34" max="34" width="9.28515625" customWidth="1"/>
    <col min="35" max="35" width="9.28515625" style="1" customWidth="1"/>
    <col min="36" max="62" width="9.28515625" customWidth="1"/>
  </cols>
  <sheetData>
    <row r="1" spans="2:29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3" spans="2:29" x14ac:dyDescent="0.25">
      <c r="B3" s="37" t="str" cm="1">
        <f t="array" ref="B3:G3">_xlfn._xlws.FILTER(data!B3:Z3,data!B3:Z3&lt;&gt;0)</f>
        <v>Direccion</v>
      </c>
      <c r="C3" s="49" t="str">
        <v>El Dante 4320</v>
      </c>
      <c r="D3" s="50" t="str">
        <v>Kennedy Lateral 6575</v>
      </c>
      <c r="E3" s="50" t="str">
        <v>Las Malvas 180</v>
      </c>
      <c r="F3" s="50" t="str">
        <v>Jose Manuel Infante</v>
      </c>
      <c r="G3" s="50" t="str">
        <v>Torres Bilbao</v>
      </c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</row>
    <row r="4" spans="2:29" x14ac:dyDescent="0.25">
      <c r="B4" s="38" t="str" cm="1">
        <f t="array" ref="B4:B38">data!B4:B38</f>
        <v>Precio (UF)</v>
      </c>
      <c r="C4" s="18">
        <f>VLOOKUP(data!C4,params!$B$2:$C100,2,TRUE)</f>
        <v>4</v>
      </c>
      <c r="D4" s="18">
        <f>VLOOKUP(data!D4,params!$B$2:$C100,2,TRUE)</f>
        <v>5</v>
      </c>
      <c r="E4" s="18">
        <f>VLOOKUP(data!E4,params!$B$2:$C100,2,TRUE)</f>
        <v>6</v>
      </c>
      <c r="F4" s="18">
        <f>VLOOKUP(data!F4,params!$B$2:$C100,2,TRUE)</f>
        <v>6</v>
      </c>
      <c r="G4" s="18">
        <f>VLOOKUP(data!G4,params!$B$2:$C100,2,TRUE)</f>
        <v>2</v>
      </c>
      <c r="H4" s="18">
        <f>VLOOKUP(data!H4,params!$B$2:$C100,2,TRUE)</f>
        <v>10</v>
      </c>
      <c r="I4" s="18">
        <f>VLOOKUP(data!I4,params!$B$2:$C100,2,TRUE)</f>
        <v>10</v>
      </c>
      <c r="J4" s="18">
        <f>VLOOKUP(data!J4,params!$B$2:$C100,2,TRUE)</f>
        <v>10</v>
      </c>
      <c r="K4" s="18">
        <f>VLOOKUP(data!K4,params!$B$2:$C100,2,TRUE)</f>
        <v>10</v>
      </c>
      <c r="L4" s="18">
        <f>VLOOKUP(data!L4,params!$B$2:$C100,2,TRUE)</f>
        <v>10</v>
      </c>
      <c r="M4" s="18">
        <f>VLOOKUP(data!M4,params!$B$2:$C100,2,TRUE)</f>
        <v>10</v>
      </c>
      <c r="N4" s="18"/>
      <c r="O4" s="18"/>
      <c r="P4" s="18"/>
      <c r="Q4" s="18"/>
      <c r="R4" s="18"/>
      <c r="S4" s="18"/>
    </row>
    <row r="5" spans="2:29" x14ac:dyDescent="0.25">
      <c r="B5" s="39" t="str">
        <v>Gastos Comunes (CLP)</v>
      </c>
      <c r="C5" s="18">
        <f>VLOOKUP(data!C5,params!$E$2:$F$100,2,TRUE)</f>
        <v>2</v>
      </c>
      <c r="D5" s="19">
        <f>VLOOKUP(data!D5,params!$E$2:$F$100,2,TRUE)</f>
        <v>4</v>
      </c>
      <c r="E5" s="19">
        <f>VLOOKUP(data!E5,params!$E$2:$F$100,2,TRUE)</f>
        <v>8</v>
      </c>
      <c r="F5" s="19">
        <f>VLOOKUP(data!F5,params!$E$2:$F$100,2,TRUE)</f>
        <v>4</v>
      </c>
      <c r="G5" s="19">
        <f>VLOOKUP(data!G5,params!$E$2:$F$100,2,TRUE)</f>
        <v>8</v>
      </c>
      <c r="H5" s="19">
        <f>VLOOKUP(data!H5,params!$E$2:$F$100,2,TRUE)</f>
        <v>10</v>
      </c>
      <c r="I5" s="19">
        <f>VLOOKUP(data!I5,params!$E$2:$F$100,2,TRUE)</f>
        <v>10</v>
      </c>
      <c r="J5" s="19">
        <f>VLOOKUP(data!J5,params!$E$2:$F$100,2,TRUE)</f>
        <v>10</v>
      </c>
      <c r="K5" s="19">
        <f>VLOOKUP(data!K5,params!$E$2:$F$100,2,TRUE)</f>
        <v>10</v>
      </c>
      <c r="L5" s="19">
        <f>VLOOKUP(data!L5,params!$E$2:$F$100,2,TRUE)</f>
        <v>10</v>
      </c>
      <c r="M5" s="19">
        <f>VLOOKUP(data!M5,params!$E$2:$F$100,2,TRUE)</f>
        <v>10</v>
      </c>
      <c r="N5" s="19"/>
      <c r="O5" s="19"/>
      <c r="P5" s="19"/>
      <c r="Q5" s="19"/>
      <c r="R5" s="19"/>
      <c r="S5" s="19"/>
    </row>
    <row r="6" spans="2:29" x14ac:dyDescent="0.25">
      <c r="B6" s="39" t="str">
        <v>Superficie (m^2)</v>
      </c>
      <c r="C6" s="18">
        <f>VLOOKUP(data!C6,params!$H$2:$I$100,2,TRUE)</f>
        <v>10</v>
      </c>
      <c r="D6" s="20">
        <f>VLOOKUP(data!D6,params!$H$2:$I$100,2,TRUE)</f>
        <v>8</v>
      </c>
      <c r="E6" s="20">
        <f>VLOOKUP(data!E6,params!$H$2:$I$100,2,TRUE)</f>
        <v>3</v>
      </c>
      <c r="F6" s="20">
        <f>VLOOKUP(data!F6,params!$H$2:$I$100,2,TRUE)</f>
        <v>10</v>
      </c>
      <c r="G6" s="20">
        <f>VLOOKUP(data!G6,params!$H$2:$I$100,2,TRUE)</f>
        <v>10</v>
      </c>
      <c r="H6" s="20">
        <f>VLOOKUP(data!H6,params!$H$2:$I$100,2,TRUE)</f>
        <v>0</v>
      </c>
      <c r="I6" s="20">
        <f>VLOOKUP(data!I6,params!$H$2:$I$100,2,TRUE)</f>
        <v>0</v>
      </c>
      <c r="J6" s="20">
        <f>VLOOKUP(data!J6,params!$H$2:$I$100,2,TRUE)</f>
        <v>0</v>
      </c>
      <c r="K6" s="20">
        <f>VLOOKUP(data!K6,params!$H$2:$I$100,2,TRUE)</f>
        <v>0</v>
      </c>
      <c r="L6" s="20">
        <f>VLOOKUP(data!L6,params!$H$2:$I$100,2,TRUE)</f>
        <v>0</v>
      </c>
      <c r="M6" s="20">
        <f>VLOOKUP(data!M6,params!$H$2:$I$100,2,TRUE)</f>
        <v>0</v>
      </c>
      <c r="N6" s="20"/>
      <c r="O6" s="20"/>
      <c r="P6" s="20"/>
      <c r="Q6" s="20"/>
      <c r="R6" s="20"/>
      <c r="S6" s="20"/>
    </row>
    <row r="7" spans="2:29" x14ac:dyDescent="0.25">
      <c r="B7" s="39" t="str">
        <v>Antigüedad (años)</v>
      </c>
      <c r="C7" s="18">
        <f>VLOOKUP(data!C7,params!$K$2:$L$100,2,TRUE)</f>
        <v>0</v>
      </c>
      <c r="D7" s="20">
        <f>VLOOKUP(data!D7,params!$K$2:$L$100,2,TRUE)</f>
        <v>3</v>
      </c>
      <c r="E7" s="20">
        <f>VLOOKUP(data!E7,params!$K$2:$L$100,2,TRUE)</f>
        <v>3</v>
      </c>
      <c r="F7" s="20">
        <f>VLOOKUP(data!F7,params!$K$2:$L$100,2,TRUE)</f>
        <v>0</v>
      </c>
      <c r="G7" s="20">
        <f>VLOOKUP(data!G7,params!$K$2:$L$100,2,TRUE)</f>
        <v>0</v>
      </c>
      <c r="H7" s="20">
        <f>VLOOKUP(data!H7,params!$K$2:$L$100,2,TRUE)</f>
        <v>10</v>
      </c>
      <c r="I7" s="20">
        <f>VLOOKUP(data!I7,params!$K$2:$L$100,2,TRUE)</f>
        <v>10</v>
      </c>
      <c r="J7" s="20">
        <f>VLOOKUP(data!J7,params!$K$2:$L$100,2,TRUE)</f>
        <v>10</v>
      </c>
      <c r="K7" s="20">
        <f>VLOOKUP(data!K7,params!$K$2:$L$100,2,TRUE)</f>
        <v>10</v>
      </c>
      <c r="L7" s="20">
        <f>VLOOKUP(data!L7,params!$K$2:$L$100,2,TRUE)</f>
        <v>10</v>
      </c>
      <c r="M7" s="20">
        <f>VLOOKUP(data!M7,params!$K$2:$L$100,2,TRUE)</f>
        <v>10</v>
      </c>
      <c r="N7" s="20"/>
      <c r="O7" s="20"/>
      <c r="P7" s="20"/>
      <c r="Q7" s="20"/>
      <c r="R7" s="20"/>
      <c r="S7" s="20"/>
    </row>
    <row r="8" spans="2:29" x14ac:dyDescent="0.25">
      <c r="B8" s="39" t="str">
        <v>Dueño</v>
      </c>
      <c r="C8" s="18">
        <f>VLOOKUP(data!C8,params!$N$2:$O$100,2,FALSE)</f>
        <v>10</v>
      </c>
      <c r="D8" s="20">
        <f>VLOOKUP(data!D8,params!$N$2:$O$100,2,FALSE)</f>
        <v>0</v>
      </c>
      <c r="E8" s="20">
        <f>VLOOKUP(data!E8,params!$N$2:$O$100,2,FALSE)</f>
        <v>10</v>
      </c>
      <c r="F8" s="20">
        <f>VLOOKUP(data!F8,params!$N$2:$O$100,2,FALSE)</f>
        <v>10</v>
      </c>
      <c r="G8" s="20">
        <f>VLOOKUP(data!G8,params!$N$2:$O$100,2,FALSE)</f>
        <v>10</v>
      </c>
      <c r="H8" s="20">
        <f>VLOOKUP(data!H8,params!$N$2:$O$100,2,FALSE)</f>
        <v>0</v>
      </c>
      <c r="I8" s="20">
        <f>VLOOKUP(data!I8,params!$N$2:$O$100,2,FALSE)</f>
        <v>0</v>
      </c>
      <c r="J8" s="20">
        <f>VLOOKUP(data!J8,params!$N$2:$O$100,2,FALSE)</f>
        <v>0</v>
      </c>
      <c r="K8" s="20">
        <f>VLOOKUP(data!K8,params!$N$2:$O$100,2,FALSE)</f>
        <v>0</v>
      </c>
      <c r="L8" s="20">
        <f>VLOOKUP(data!L8,params!$N$2:$O$100,2,FALSE)</f>
        <v>0</v>
      </c>
      <c r="M8" s="20">
        <f>VLOOKUP(data!M8,params!$N$2:$O$100,2,FALSE)</f>
        <v>0</v>
      </c>
      <c r="N8" s="20"/>
      <c r="O8" s="20"/>
      <c r="P8" s="20"/>
      <c r="Q8" s="20"/>
      <c r="R8" s="20"/>
      <c r="S8" s="20"/>
    </row>
    <row r="9" spans="2:29" x14ac:dyDescent="0.25">
      <c r="B9" s="40" t="str">
        <v>Construccion (Estructural)</v>
      </c>
      <c r="C9" s="21">
        <f>data!C9</f>
        <v>8</v>
      </c>
      <c r="D9" s="21">
        <f>data!D9</f>
        <v>8</v>
      </c>
      <c r="E9" s="21">
        <f>data!E9</f>
        <v>10</v>
      </c>
      <c r="F9" s="21">
        <f>data!F9</f>
        <v>8</v>
      </c>
      <c r="G9" s="21">
        <f>data!G9</f>
        <v>8</v>
      </c>
      <c r="H9" s="21">
        <f>data!H9</f>
        <v>0</v>
      </c>
      <c r="I9" s="21">
        <f>data!I9</f>
        <v>0</v>
      </c>
      <c r="J9" s="21">
        <f>data!J9</f>
        <v>0</v>
      </c>
      <c r="K9" s="21">
        <f>data!K9</f>
        <v>0</v>
      </c>
      <c r="L9" s="21">
        <f>data!L9</f>
        <v>0</v>
      </c>
      <c r="M9" s="21">
        <f>data!M9</f>
        <v>0</v>
      </c>
      <c r="N9" s="21"/>
      <c r="O9" s="21"/>
      <c r="P9" s="21"/>
      <c r="Q9" s="21"/>
      <c r="R9" s="21"/>
      <c r="S9" s="21"/>
    </row>
    <row r="10" spans="2:29" x14ac:dyDescent="0.25">
      <c r="B10" s="40" t="str">
        <v>Estado (Remodelable)</v>
      </c>
      <c r="C10" s="21">
        <f>data!C10</f>
        <v>0</v>
      </c>
      <c r="D10" s="21">
        <f>data!D10</f>
        <v>10</v>
      </c>
      <c r="E10" s="21">
        <f>data!E10</f>
        <v>9</v>
      </c>
      <c r="F10" s="21">
        <f>data!F10</f>
        <v>10</v>
      </c>
      <c r="G10" s="21">
        <f>data!G10</f>
        <v>8</v>
      </c>
      <c r="H10" s="21">
        <f>data!H10</f>
        <v>0</v>
      </c>
      <c r="I10" s="21">
        <f>data!I10</f>
        <v>0</v>
      </c>
      <c r="J10" s="21">
        <f>data!J10</f>
        <v>0</v>
      </c>
      <c r="K10" s="21">
        <f>data!K10</f>
        <v>0</v>
      </c>
      <c r="L10" s="21">
        <f>data!L10</f>
        <v>0</v>
      </c>
      <c r="M10" s="21">
        <f>data!M10</f>
        <v>0</v>
      </c>
      <c r="N10" s="21"/>
      <c r="O10" s="21"/>
      <c r="P10" s="21"/>
      <c r="Q10" s="21"/>
      <c r="R10" s="21"/>
      <c r="S10" s="21"/>
    </row>
    <row r="11" spans="2:29" x14ac:dyDescent="0.25">
      <c r="B11" s="40" t="str">
        <v>Diseño</v>
      </c>
      <c r="C11" s="21">
        <f>data!C11</f>
        <v>8</v>
      </c>
      <c r="D11" s="21">
        <f>data!D11</f>
        <v>9</v>
      </c>
      <c r="E11" s="21">
        <f>data!E11</f>
        <v>6</v>
      </c>
      <c r="F11" s="21">
        <f>data!F11</f>
        <v>8</v>
      </c>
      <c r="G11" s="21">
        <f>data!G11</f>
        <v>6</v>
      </c>
      <c r="H11" s="21">
        <f>data!H11</f>
        <v>0</v>
      </c>
      <c r="I11" s="21">
        <f>data!I11</f>
        <v>0</v>
      </c>
      <c r="J11" s="21">
        <f>data!J11</f>
        <v>0</v>
      </c>
      <c r="K11" s="21">
        <f>data!K11</f>
        <v>0</v>
      </c>
      <c r="L11" s="21">
        <f>data!L11</f>
        <v>0</v>
      </c>
      <c r="M11" s="21">
        <f>data!M11</f>
        <v>0</v>
      </c>
      <c r="N11" s="21"/>
      <c r="O11" s="21"/>
      <c r="P11" s="21"/>
      <c r="Q11" s="21"/>
      <c r="R11" s="21"/>
      <c r="S11" s="21"/>
    </row>
    <row r="12" spans="2:29" x14ac:dyDescent="0.25">
      <c r="B12" s="40" t="str">
        <v>Espacio y Distribucion</v>
      </c>
      <c r="C12" s="21">
        <f>data!C12</f>
        <v>8</v>
      </c>
      <c r="D12" s="21">
        <f>data!D12</f>
        <v>7</v>
      </c>
      <c r="E12" s="21">
        <f>data!E12</f>
        <v>7</v>
      </c>
      <c r="F12" s="21">
        <f>data!F12</f>
        <v>10</v>
      </c>
      <c r="G12" s="21">
        <f>data!G12</f>
        <v>8</v>
      </c>
      <c r="H12" s="21">
        <f>data!H12</f>
        <v>0</v>
      </c>
      <c r="I12" s="21">
        <f>data!I12</f>
        <v>0</v>
      </c>
      <c r="J12" s="21">
        <f>data!J12</f>
        <v>0</v>
      </c>
      <c r="K12" s="21">
        <f>data!K12</f>
        <v>0</v>
      </c>
      <c r="L12" s="21">
        <f>data!L12</f>
        <v>0</v>
      </c>
      <c r="M12" s="21">
        <f>data!M12</f>
        <v>0</v>
      </c>
      <c r="N12" s="21"/>
      <c r="O12" s="21"/>
      <c r="P12" s="21"/>
      <c r="Q12" s="21"/>
      <c r="R12" s="21"/>
      <c r="S12" s="21"/>
    </row>
    <row r="13" spans="2:29" x14ac:dyDescent="0.25">
      <c r="B13" s="40" t="str">
        <v>Piso Flotante</v>
      </c>
      <c r="C13" s="21">
        <f>data!C13</f>
        <v>0</v>
      </c>
      <c r="D13" s="21">
        <f>data!D13</f>
        <v>10</v>
      </c>
      <c r="E13" s="21">
        <f>data!E13</f>
        <v>10</v>
      </c>
      <c r="F13" s="21">
        <f>data!F13</f>
        <v>10</v>
      </c>
      <c r="G13" s="21">
        <f>data!G13</f>
        <v>10</v>
      </c>
      <c r="H13" s="21">
        <f>data!H13</f>
        <v>0</v>
      </c>
      <c r="I13" s="21">
        <f>data!I13</f>
        <v>0</v>
      </c>
      <c r="J13" s="21">
        <f>data!J13</f>
        <v>0</v>
      </c>
      <c r="K13" s="21">
        <f>data!K13</f>
        <v>0</v>
      </c>
      <c r="L13" s="21">
        <f>data!L13</f>
        <v>0</v>
      </c>
      <c r="M13" s="21">
        <f>data!M13</f>
        <v>0</v>
      </c>
      <c r="N13" s="21"/>
      <c r="O13" s="21"/>
      <c r="P13" s="21"/>
      <c r="Q13" s="21"/>
      <c r="R13" s="21"/>
      <c r="S13" s="21"/>
    </row>
    <row r="14" spans="2:29" x14ac:dyDescent="0.25">
      <c r="B14" s="40" t="str">
        <v>Cocina abierta</v>
      </c>
      <c r="C14" s="21">
        <f>data!C14</f>
        <v>0</v>
      </c>
      <c r="D14" s="21">
        <f>data!D14</f>
        <v>7</v>
      </c>
      <c r="E14" s="21">
        <f>data!E14</f>
        <v>10</v>
      </c>
      <c r="F14" s="21">
        <f>data!F14</f>
        <v>0</v>
      </c>
      <c r="G14" s="21">
        <f>data!G14</f>
        <v>0</v>
      </c>
      <c r="H14" s="21">
        <f>data!H14</f>
        <v>0</v>
      </c>
      <c r="I14" s="21">
        <f>data!I14</f>
        <v>0</v>
      </c>
      <c r="J14" s="21">
        <f>data!J14</f>
        <v>0</v>
      </c>
      <c r="K14" s="21">
        <f>data!K14</f>
        <v>0</v>
      </c>
      <c r="L14" s="21">
        <f>data!L14</f>
        <v>0</v>
      </c>
      <c r="M14" s="21">
        <f>data!M14</f>
        <v>0</v>
      </c>
      <c r="N14" s="21"/>
      <c r="O14" s="21"/>
      <c r="P14" s="21"/>
      <c r="Q14" s="21"/>
      <c r="R14" s="21"/>
      <c r="S14" s="21"/>
    </row>
    <row r="15" spans="2:29" x14ac:dyDescent="0.25">
      <c r="B15" s="40" t="str">
        <v>Cocina gas</v>
      </c>
      <c r="C15" s="21">
        <f>data!C15</f>
        <v>8</v>
      </c>
      <c r="D15" s="21">
        <f>data!D15</f>
        <v>10</v>
      </c>
      <c r="E15" s="21">
        <f>data!E15</f>
        <v>10</v>
      </c>
      <c r="F15" s="21">
        <f>data!F15</f>
        <v>10</v>
      </c>
      <c r="G15" s="21">
        <f>data!G15</f>
        <v>10</v>
      </c>
      <c r="H15" s="21">
        <f>data!H15</f>
        <v>0</v>
      </c>
      <c r="I15" s="21">
        <f>data!I15</f>
        <v>0</v>
      </c>
      <c r="J15" s="21">
        <f>data!J15</f>
        <v>0</v>
      </c>
      <c r="K15" s="21">
        <f>data!K15</f>
        <v>0</v>
      </c>
      <c r="L15" s="21">
        <f>data!L15</f>
        <v>0</v>
      </c>
      <c r="M15" s="21">
        <f>data!M15</f>
        <v>0</v>
      </c>
      <c r="N15" s="21"/>
      <c r="O15" s="21"/>
      <c r="P15" s="21"/>
      <c r="Q15" s="21"/>
      <c r="R15" s="21"/>
      <c r="S15" s="21"/>
    </row>
    <row r="16" spans="2:29" x14ac:dyDescent="0.25">
      <c r="B16" s="40" t="str">
        <v>Baño Comodo</v>
      </c>
      <c r="C16" s="21">
        <f>data!C16</f>
        <v>0</v>
      </c>
      <c r="D16" s="21">
        <f>data!D16</f>
        <v>8</v>
      </c>
      <c r="E16" s="21">
        <f>data!E16</f>
        <v>6</v>
      </c>
      <c r="F16" s="21">
        <f>data!F16</f>
        <v>10</v>
      </c>
      <c r="G16" s="21">
        <f>data!G16</f>
        <v>10</v>
      </c>
      <c r="H16" s="21">
        <f>data!H16</f>
        <v>0</v>
      </c>
      <c r="I16" s="21">
        <f>data!I16</f>
        <v>0</v>
      </c>
      <c r="J16" s="21">
        <f>data!J16</f>
        <v>0</v>
      </c>
      <c r="K16" s="21">
        <f>data!K16</f>
        <v>0</v>
      </c>
      <c r="L16" s="21">
        <f>data!L16</f>
        <v>0</v>
      </c>
      <c r="M16" s="21">
        <f>data!M16</f>
        <v>0</v>
      </c>
      <c r="N16" s="21"/>
      <c r="O16" s="21"/>
      <c r="P16" s="21"/>
      <c r="Q16" s="21"/>
      <c r="R16" s="21"/>
      <c r="S16" s="21"/>
    </row>
    <row r="17" spans="2:19" x14ac:dyDescent="0.25">
      <c r="B17" s="40" t="str">
        <v>Closet Profundo</v>
      </c>
      <c r="C17" s="21">
        <f>data!C17</f>
        <v>0</v>
      </c>
      <c r="D17" s="21">
        <f>data!D17</f>
        <v>8</v>
      </c>
      <c r="E17" s="21">
        <f>data!E17</f>
        <v>3</v>
      </c>
      <c r="F17" s="21">
        <f>data!F17</f>
        <v>10</v>
      </c>
      <c r="G17" s="21">
        <f>data!G17</f>
        <v>10</v>
      </c>
      <c r="H17" s="21">
        <f>data!H17</f>
        <v>0</v>
      </c>
      <c r="I17" s="21">
        <f>data!I17</f>
        <v>0</v>
      </c>
      <c r="J17" s="21">
        <f>data!J17</f>
        <v>0</v>
      </c>
      <c r="K17" s="21">
        <f>data!K17</f>
        <v>0</v>
      </c>
      <c r="L17" s="21">
        <f>data!L17</f>
        <v>0</v>
      </c>
      <c r="M17" s="21">
        <f>data!M17</f>
        <v>0</v>
      </c>
      <c r="N17" s="21"/>
      <c r="O17" s="21"/>
      <c r="P17" s="21"/>
      <c r="Q17" s="21"/>
      <c r="R17" s="21"/>
      <c r="S17" s="21"/>
    </row>
    <row r="18" spans="2:19" x14ac:dyDescent="0.25">
      <c r="B18" s="40" t="str">
        <v>Despensa</v>
      </c>
      <c r="C18" s="21">
        <f>data!C18</f>
        <v>6</v>
      </c>
      <c r="D18" s="21">
        <f>data!D18</f>
        <v>0</v>
      </c>
      <c r="E18" s="21">
        <f>data!E18</f>
        <v>0</v>
      </c>
      <c r="F18" s="21">
        <f>data!F18</f>
        <v>10</v>
      </c>
      <c r="G18" s="21">
        <f>data!G18</f>
        <v>10</v>
      </c>
      <c r="H18" s="21">
        <f>data!H18</f>
        <v>0</v>
      </c>
      <c r="I18" s="21">
        <f>data!I18</f>
        <v>0</v>
      </c>
      <c r="J18" s="21">
        <f>data!J18</f>
        <v>0</v>
      </c>
      <c r="K18" s="21">
        <f>data!K18</f>
        <v>0</v>
      </c>
      <c r="L18" s="21">
        <f>data!L18</f>
        <v>0</v>
      </c>
      <c r="M18" s="21">
        <f>data!M18</f>
        <v>0</v>
      </c>
      <c r="N18" s="21"/>
      <c r="O18" s="21"/>
      <c r="P18" s="21"/>
      <c r="Q18" s="21"/>
      <c r="R18" s="21"/>
      <c r="S18" s="21"/>
    </row>
    <row r="19" spans="2:19" x14ac:dyDescent="0.25">
      <c r="B19" s="40" t="str">
        <v>Espacio Lavadora</v>
      </c>
      <c r="C19" s="21">
        <f>data!C19</f>
        <v>6</v>
      </c>
      <c r="D19" s="21">
        <f>data!D19</f>
        <v>8</v>
      </c>
      <c r="E19" s="21">
        <f>data!E19</f>
        <v>4</v>
      </c>
      <c r="F19" s="21">
        <f>data!F19</f>
        <v>10</v>
      </c>
      <c r="G19" s="21">
        <f>data!G19</f>
        <v>10</v>
      </c>
      <c r="H19" s="21">
        <f>data!H19</f>
        <v>0</v>
      </c>
      <c r="I19" s="21">
        <f>data!I19</f>
        <v>0</v>
      </c>
      <c r="J19" s="21">
        <f>data!J19</f>
        <v>0</v>
      </c>
      <c r="K19" s="21">
        <f>data!K19</f>
        <v>0</v>
      </c>
      <c r="L19" s="21">
        <f>data!L19</f>
        <v>0</v>
      </c>
      <c r="M19" s="21">
        <f>data!M19</f>
        <v>0</v>
      </c>
      <c r="N19" s="21"/>
      <c r="O19" s="21"/>
      <c r="P19" s="21"/>
      <c r="Q19" s="21"/>
      <c r="R19" s="21"/>
      <c r="S19" s="21"/>
    </row>
    <row r="20" spans="2:19" x14ac:dyDescent="0.25">
      <c r="B20" s="41" t="str">
        <v>Orientacion</v>
      </c>
      <c r="C20" s="22">
        <f>VLOOKUP(data!C20,params!$Q$2:$R$100,2,FALSE)</f>
        <v>9</v>
      </c>
      <c r="D20" s="22">
        <f>VLOOKUP(data!D20,params!$Q$2:$R$100,2,FALSE)</f>
        <v>10</v>
      </c>
      <c r="E20" s="22">
        <f>VLOOKUP(data!E20,params!$Q$2:$R$100,2,FALSE)</f>
        <v>3</v>
      </c>
      <c r="F20" s="22">
        <f>VLOOKUP(data!F20,params!$Q$2:$R$100,2,FALSE)</f>
        <v>10</v>
      </c>
      <c r="G20" s="22">
        <f>VLOOKUP(data!G20,params!$Q$2:$R$100,2,FALSE)</f>
        <v>3</v>
      </c>
      <c r="H20" s="22">
        <f>VLOOKUP(data!H20,params!$Q$2:$R$100,2,FALSE)</f>
        <v>0</v>
      </c>
      <c r="I20" s="22">
        <f>VLOOKUP(data!I20,params!$Q$2:$R$100,2,FALSE)</f>
        <v>0</v>
      </c>
      <c r="J20" s="22">
        <f>VLOOKUP(data!J20,params!$Q$2:$R$100,2,FALSE)</f>
        <v>0</v>
      </c>
      <c r="K20" s="22">
        <f>VLOOKUP(data!K20,params!$Q$2:$R$100,2,FALSE)</f>
        <v>0</v>
      </c>
      <c r="L20" s="22">
        <f>VLOOKUP(data!L20,params!$Q$2:$R$100,2,FALSE)</f>
        <v>0</v>
      </c>
      <c r="M20" s="22">
        <f>VLOOKUP(data!M20,params!$Q$2:$R$100,2,FALSE)</f>
        <v>0</v>
      </c>
      <c r="N20" s="22"/>
      <c r="O20" s="22"/>
      <c r="P20" s="22"/>
      <c r="Q20" s="22"/>
      <c r="R20" s="22"/>
      <c r="S20" s="22"/>
    </row>
    <row r="21" spans="2:19" x14ac:dyDescent="0.25">
      <c r="B21" s="41" t="str">
        <v>Luz</v>
      </c>
      <c r="C21" s="22">
        <f>data!C21</f>
        <v>10</v>
      </c>
      <c r="D21" s="22">
        <f>data!D21</f>
        <v>7</v>
      </c>
      <c r="E21" s="22">
        <f>data!E21</f>
        <v>7</v>
      </c>
      <c r="F21" s="22">
        <f>data!F21</f>
        <v>10</v>
      </c>
      <c r="G21" s="22">
        <f>data!G21</f>
        <v>8</v>
      </c>
      <c r="H21" s="22">
        <f>data!H21</f>
        <v>0</v>
      </c>
      <c r="I21" s="22">
        <f>data!I21</f>
        <v>0</v>
      </c>
      <c r="J21" s="22">
        <f>data!J21</f>
        <v>0</v>
      </c>
      <c r="K21" s="22">
        <f>data!K21</f>
        <v>0</v>
      </c>
      <c r="L21" s="22">
        <f>data!L21</f>
        <v>0</v>
      </c>
      <c r="M21" s="22">
        <f>data!M21</f>
        <v>0</v>
      </c>
      <c r="N21" s="22"/>
      <c r="O21" s="22"/>
      <c r="P21" s="22"/>
      <c r="Q21" s="22"/>
      <c r="R21" s="22"/>
      <c r="S21" s="22"/>
    </row>
    <row r="22" spans="2:19" x14ac:dyDescent="0.25">
      <c r="B22" s="41" t="str">
        <v>Vista</v>
      </c>
      <c r="C22" s="22">
        <f>data!C22</f>
        <v>8</v>
      </c>
      <c r="D22" s="22">
        <f>data!D22</f>
        <v>6</v>
      </c>
      <c r="E22" s="22">
        <f>data!E22</f>
        <v>4</v>
      </c>
      <c r="F22" s="22">
        <f>data!F22</f>
        <v>10</v>
      </c>
      <c r="G22" s="22">
        <f>data!G22</f>
        <v>8</v>
      </c>
      <c r="H22" s="22">
        <f>data!H22</f>
        <v>0</v>
      </c>
      <c r="I22" s="22">
        <f>data!I22</f>
        <v>0</v>
      </c>
      <c r="J22" s="22">
        <f>data!J22</f>
        <v>0</v>
      </c>
      <c r="K22" s="22">
        <f>data!K22</f>
        <v>0</v>
      </c>
      <c r="L22" s="22">
        <f>data!L22</f>
        <v>0</v>
      </c>
      <c r="M22" s="22">
        <f>data!M22</f>
        <v>0</v>
      </c>
      <c r="N22" s="22"/>
      <c r="O22" s="22"/>
      <c r="P22" s="22"/>
      <c r="Q22" s="22"/>
      <c r="R22" s="22"/>
      <c r="S22" s="22"/>
    </row>
    <row r="23" spans="2:19" x14ac:dyDescent="0.25">
      <c r="B23" s="41" t="str">
        <v>Ruido</v>
      </c>
      <c r="C23" s="22">
        <f>data!C23</f>
        <v>7</v>
      </c>
      <c r="D23" s="22">
        <f>data!D23</f>
        <v>4</v>
      </c>
      <c r="E23" s="22">
        <f>data!E23</f>
        <v>10</v>
      </c>
      <c r="F23" s="22">
        <f>data!F23</f>
        <v>10</v>
      </c>
      <c r="G23" s="22">
        <f>data!G23</f>
        <v>10</v>
      </c>
      <c r="H23" s="22">
        <f>data!H23</f>
        <v>0</v>
      </c>
      <c r="I23" s="22">
        <f>data!I23</f>
        <v>0</v>
      </c>
      <c r="J23" s="22">
        <f>data!J23</f>
        <v>0</v>
      </c>
      <c r="K23" s="22">
        <f>data!K23</f>
        <v>0</v>
      </c>
      <c r="L23" s="22">
        <f>data!L23</f>
        <v>0</v>
      </c>
      <c r="M23" s="22">
        <f>data!M23</f>
        <v>0</v>
      </c>
      <c r="N23" s="22"/>
      <c r="O23" s="22"/>
      <c r="P23" s="22"/>
      <c r="Q23" s="22"/>
      <c r="R23" s="22"/>
      <c r="S23" s="22"/>
    </row>
    <row r="24" spans="2:19" x14ac:dyDescent="0.25">
      <c r="B24" s="41" t="str">
        <v>Termopanel</v>
      </c>
      <c r="C24" s="22">
        <f>data!C24</f>
        <v>0</v>
      </c>
      <c r="D24" s="22">
        <f>data!D24</f>
        <v>10</v>
      </c>
      <c r="E24" s="22">
        <f>data!E24</f>
        <v>10</v>
      </c>
      <c r="F24" s="22">
        <f>data!F24</f>
        <v>0</v>
      </c>
      <c r="G24" s="22">
        <f>data!G24</f>
        <v>5</v>
      </c>
      <c r="H24" s="22">
        <f>data!H24</f>
        <v>0</v>
      </c>
      <c r="I24" s="22">
        <f>data!I24</f>
        <v>0</v>
      </c>
      <c r="J24" s="22">
        <f>data!J24</f>
        <v>0</v>
      </c>
      <c r="K24" s="22">
        <f>data!K24</f>
        <v>0</v>
      </c>
      <c r="L24" s="22">
        <f>data!L24</f>
        <v>0</v>
      </c>
      <c r="M24" s="22">
        <f>data!M24</f>
        <v>0</v>
      </c>
      <c r="N24" s="22"/>
      <c r="O24" s="22"/>
      <c r="P24" s="22"/>
      <c r="Q24" s="22"/>
      <c r="R24" s="22"/>
      <c r="S24" s="22"/>
    </row>
    <row r="25" spans="2:19" x14ac:dyDescent="0.25">
      <c r="B25" s="42" t="str">
        <v>Flexibilidad para Remodelaciones</v>
      </c>
      <c r="C25" s="23">
        <f>data!C25</f>
        <v>0</v>
      </c>
      <c r="D25" s="23">
        <f>data!D25</f>
        <v>0</v>
      </c>
      <c r="E25" s="23">
        <f>data!E25</f>
        <v>10</v>
      </c>
      <c r="F25" s="23">
        <f>data!F25</f>
        <v>10</v>
      </c>
      <c r="G25" s="23">
        <f>data!G25</f>
        <v>7</v>
      </c>
      <c r="H25" s="23">
        <f>data!H25</f>
        <v>0</v>
      </c>
      <c r="I25" s="23">
        <f>data!I25</f>
        <v>0</v>
      </c>
      <c r="J25" s="23">
        <f>data!J25</f>
        <v>0</v>
      </c>
      <c r="K25" s="23">
        <f>data!K25</f>
        <v>0</v>
      </c>
      <c r="L25" s="23">
        <f>data!L25</f>
        <v>0</v>
      </c>
      <c r="M25" s="23">
        <f>data!M25</f>
        <v>0</v>
      </c>
      <c r="N25" s="23"/>
      <c r="O25" s="23"/>
      <c r="P25" s="23"/>
      <c r="Q25" s="23"/>
      <c r="R25" s="23"/>
      <c r="S25" s="23"/>
    </row>
    <row r="26" spans="2:19" x14ac:dyDescent="0.25">
      <c r="B26" s="42" t="str">
        <v>Lugar Aire Acondicionado</v>
      </c>
      <c r="C26" s="23">
        <f>data!C26</f>
        <v>10</v>
      </c>
      <c r="D26" s="23">
        <f>data!D26</f>
        <v>10</v>
      </c>
      <c r="E26" s="23">
        <f>data!E26</f>
        <v>10</v>
      </c>
      <c r="F26" s="23">
        <f>data!F26</f>
        <v>7</v>
      </c>
      <c r="G26" s="23">
        <f>data!G26</f>
        <v>7</v>
      </c>
      <c r="H26" s="23">
        <f>data!H26</f>
        <v>0</v>
      </c>
      <c r="I26" s="23">
        <f>data!I26</f>
        <v>0</v>
      </c>
      <c r="J26" s="23">
        <f>data!J26</f>
        <v>0</v>
      </c>
      <c r="K26" s="23">
        <f>data!K26</f>
        <v>0</v>
      </c>
      <c r="L26" s="23">
        <f>data!L26</f>
        <v>0</v>
      </c>
      <c r="M26" s="23">
        <f>data!M26</f>
        <v>0</v>
      </c>
      <c r="N26" s="23"/>
      <c r="O26" s="23"/>
      <c r="P26" s="23"/>
      <c r="Q26" s="23"/>
      <c r="R26" s="23"/>
      <c r="S26" s="23"/>
    </row>
    <row r="27" spans="2:19" x14ac:dyDescent="0.25">
      <c r="B27" s="42" t="str">
        <v>Bodega</v>
      </c>
      <c r="C27" s="23">
        <f>data!C27</f>
        <v>10</v>
      </c>
      <c r="D27" s="23">
        <f>data!D27</f>
        <v>5</v>
      </c>
      <c r="E27" s="23">
        <f>data!E27</f>
        <v>10</v>
      </c>
      <c r="F27" s="23">
        <f>data!F27</f>
        <v>10</v>
      </c>
      <c r="G27" s="23">
        <f>data!G27</f>
        <v>0</v>
      </c>
      <c r="H27" s="23">
        <f>data!H27</f>
        <v>0</v>
      </c>
      <c r="I27" s="23">
        <f>data!I27</f>
        <v>0</v>
      </c>
      <c r="J27" s="23">
        <f>data!J27</f>
        <v>0</v>
      </c>
      <c r="K27" s="23">
        <f>data!K27</f>
        <v>0</v>
      </c>
      <c r="L27" s="23">
        <f>data!L27</f>
        <v>0</v>
      </c>
      <c r="M27" s="23">
        <f>data!M27</f>
        <v>0</v>
      </c>
      <c r="N27" s="23"/>
      <c r="O27" s="23"/>
      <c r="P27" s="23"/>
      <c r="Q27" s="23"/>
      <c r="R27" s="23"/>
      <c r="S27" s="23"/>
    </row>
    <row r="28" spans="2:19" x14ac:dyDescent="0.25">
      <c r="B28" s="42" t="str">
        <v>Estacionamientos (0-N)</v>
      </c>
      <c r="C28" s="23">
        <f>VLOOKUP(data!C28,params!$T$2:$U$100,2,FALSE)</f>
        <v>5</v>
      </c>
      <c r="D28" s="23">
        <f>VLOOKUP(data!D28,params!$T$2:$U$100,2,FALSE)</f>
        <v>5</v>
      </c>
      <c r="E28" s="23">
        <f>VLOOKUP(data!E28,params!$T$2:$U$100,2,FALSE)</f>
        <v>5</v>
      </c>
      <c r="F28" s="23">
        <f>VLOOKUP(data!F28,params!$T$2:$U$100,2,FALSE)</f>
        <v>5</v>
      </c>
      <c r="G28" s="23">
        <f>VLOOKUP(data!G28,params!$T$2:$U$100,2,FALSE)</f>
        <v>5</v>
      </c>
      <c r="H28" s="23">
        <f>VLOOKUP(data!H28,params!$T$2:$U$100,2,FALSE)</f>
        <v>0</v>
      </c>
      <c r="I28" s="23">
        <f>VLOOKUP(data!I28,params!$T$2:$U$100,2,FALSE)</f>
        <v>0</v>
      </c>
      <c r="J28" s="23">
        <f>VLOOKUP(data!J28,params!$T$2:$U$100,2,FALSE)</f>
        <v>0</v>
      </c>
      <c r="K28" s="23">
        <f>VLOOKUP(data!K28,params!$T$2:$U$100,2,FALSE)</f>
        <v>0</v>
      </c>
      <c r="L28" s="23">
        <f>VLOOKUP(data!L28,params!$T$2:$U$100,2,FALSE)</f>
        <v>0</v>
      </c>
      <c r="M28" s="23">
        <f>VLOOKUP(data!M28,params!$T$2:$U$100,2,FALSE)</f>
        <v>0</v>
      </c>
      <c r="N28" s="23"/>
      <c r="O28" s="23"/>
      <c r="P28" s="23"/>
      <c r="Q28" s="23"/>
      <c r="R28" s="23"/>
      <c r="S28" s="23"/>
    </row>
    <row r="29" spans="2:19" x14ac:dyDescent="0.25">
      <c r="B29" s="42" t="str">
        <v>Estacionamiento Visitas</v>
      </c>
      <c r="C29" s="23">
        <f>data!C29</f>
        <v>10</v>
      </c>
      <c r="D29" s="23">
        <f>data!D29</f>
        <v>8</v>
      </c>
      <c r="E29" s="23">
        <f>data!E29</f>
        <v>10</v>
      </c>
      <c r="F29" s="23">
        <f>data!F29</f>
        <v>5</v>
      </c>
      <c r="G29" s="23">
        <f>data!G29</f>
        <v>6</v>
      </c>
      <c r="H29" s="23">
        <f>data!H29</f>
        <v>0</v>
      </c>
      <c r="I29" s="23">
        <f>data!I29</f>
        <v>0</v>
      </c>
      <c r="J29" s="23">
        <f>data!J29</f>
        <v>0</v>
      </c>
      <c r="K29" s="23">
        <f>data!K29</f>
        <v>0</v>
      </c>
      <c r="L29" s="23">
        <f>data!L29</f>
        <v>0</v>
      </c>
      <c r="M29" s="23">
        <f>data!M29</f>
        <v>0</v>
      </c>
      <c r="N29" s="23"/>
      <c r="O29" s="23"/>
      <c r="P29" s="23"/>
      <c r="Q29" s="23"/>
      <c r="R29" s="23"/>
      <c r="S29" s="23"/>
    </row>
    <row r="30" spans="2:19" x14ac:dyDescent="0.25">
      <c r="B30" s="42" t="str">
        <v>Ubicación</v>
      </c>
      <c r="C30" s="23">
        <f>data!C30</f>
        <v>7</v>
      </c>
      <c r="D30" s="23">
        <f>data!D30</f>
        <v>7</v>
      </c>
      <c r="E30" s="23">
        <f>data!E30</f>
        <v>10</v>
      </c>
      <c r="F30" s="23">
        <f>data!F30</f>
        <v>3</v>
      </c>
      <c r="G30" s="23">
        <f>data!G30</f>
        <v>7</v>
      </c>
      <c r="H30" s="23">
        <f>data!H30</f>
        <v>0</v>
      </c>
      <c r="I30" s="23">
        <f>data!I30</f>
        <v>0</v>
      </c>
      <c r="J30" s="23">
        <f>data!J30</f>
        <v>0</v>
      </c>
      <c r="K30" s="23">
        <f>data!K30</f>
        <v>0</v>
      </c>
      <c r="L30" s="23">
        <f>data!L30</f>
        <v>0</v>
      </c>
      <c r="M30" s="23">
        <f>data!M30</f>
        <v>0</v>
      </c>
      <c r="N30" s="23"/>
      <c r="O30" s="23"/>
      <c r="P30" s="23"/>
      <c r="Q30" s="23"/>
      <c r="R30" s="23"/>
      <c r="S30" s="23"/>
    </row>
    <row r="31" spans="2:19" x14ac:dyDescent="0.25">
      <c r="B31" s="42" t="str">
        <v>Gimnasio</v>
      </c>
      <c r="C31" s="23">
        <f>data!C31</f>
        <v>8</v>
      </c>
      <c r="D31" s="23">
        <f>data!D31</f>
        <v>10</v>
      </c>
      <c r="E31" s="23">
        <f>data!E31</f>
        <v>0</v>
      </c>
      <c r="F31" s="23">
        <f>data!F31</f>
        <v>0</v>
      </c>
      <c r="G31" s="23">
        <f>data!G31</f>
        <v>0</v>
      </c>
      <c r="H31" s="23">
        <f>data!H31</f>
        <v>0</v>
      </c>
      <c r="I31" s="23">
        <f>data!I31</f>
        <v>0</v>
      </c>
      <c r="J31" s="23">
        <f>data!J31</f>
        <v>0</v>
      </c>
      <c r="K31" s="23">
        <f>data!K31</f>
        <v>0</v>
      </c>
      <c r="L31" s="23">
        <f>data!L31</f>
        <v>0</v>
      </c>
      <c r="M31" s="23">
        <f>data!M31</f>
        <v>0</v>
      </c>
      <c r="N31" s="23"/>
      <c r="O31" s="23"/>
      <c r="P31" s="23"/>
      <c r="Q31" s="23"/>
      <c r="R31" s="23"/>
      <c r="S31" s="23"/>
    </row>
    <row r="32" spans="2:19" x14ac:dyDescent="0.25">
      <c r="B32" s="42" t="str">
        <v>Lavanderia</v>
      </c>
      <c r="C32" s="23">
        <f>data!C32</f>
        <v>8</v>
      </c>
      <c r="D32" s="23">
        <f>data!D32</f>
        <v>8</v>
      </c>
      <c r="E32" s="23">
        <f>data!E32</f>
        <v>10</v>
      </c>
      <c r="F32" s="23">
        <f>data!F32</f>
        <v>0</v>
      </c>
      <c r="G32" s="23">
        <f>data!G32</f>
        <v>0</v>
      </c>
      <c r="H32" s="23">
        <f>data!H32</f>
        <v>0</v>
      </c>
      <c r="I32" s="23">
        <f>data!I32</f>
        <v>0</v>
      </c>
      <c r="J32" s="23">
        <f>data!J32</f>
        <v>0</v>
      </c>
      <c r="K32" s="23">
        <f>data!K32</f>
        <v>0</v>
      </c>
      <c r="L32" s="23">
        <f>data!L32</f>
        <v>0</v>
      </c>
      <c r="M32" s="23">
        <f>data!M32</f>
        <v>0</v>
      </c>
      <c r="N32" s="23"/>
      <c r="O32" s="23"/>
      <c r="P32" s="23"/>
      <c r="Q32" s="23"/>
      <c r="R32" s="23"/>
      <c r="S32" s="23"/>
    </row>
    <row r="33" spans="2:19" x14ac:dyDescent="0.25">
      <c r="B33" s="42" t="str">
        <v>Portería</v>
      </c>
      <c r="C33" s="23">
        <f>data!C33</f>
        <v>8</v>
      </c>
      <c r="D33" s="23">
        <f>data!D33</f>
        <v>8</v>
      </c>
      <c r="E33" s="23">
        <f>data!E33</f>
        <v>10</v>
      </c>
      <c r="F33" s="23">
        <f>data!F33</f>
        <v>6</v>
      </c>
      <c r="G33" s="23">
        <f>data!G33</f>
        <v>8</v>
      </c>
      <c r="H33" s="23">
        <f>data!H33</f>
        <v>0</v>
      </c>
      <c r="I33" s="23">
        <f>data!I33</f>
        <v>0</v>
      </c>
      <c r="J33" s="23">
        <f>data!J33</f>
        <v>0</v>
      </c>
      <c r="K33" s="23">
        <f>data!K33</f>
        <v>0</v>
      </c>
      <c r="L33" s="23">
        <f>data!L33</f>
        <v>0</v>
      </c>
      <c r="M33" s="23">
        <f>data!M33</f>
        <v>0</v>
      </c>
      <c r="N33" s="23"/>
      <c r="O33" s="23"/>
      <c r="P33" s="23"/>
      <c r="Q33" s="23"/>
      <c r="R33" s="23"/>
      <c r="S33" s="23"/>
    </row>
    <row r="34" spans="2:19" x14ac:dyDescent="0.25">
      <c r="B34" s="42" t="str">
        <v>Zonas Comunes</v>
      </c>
      <c r="C34" s="23">
        <f>data!C34</f>
        <v>4</v>
      </c>
      <c r="D34" s="23">
        <f>data!D34</f>
        <v>6</v>
      </c>
      <c r="E34" s="23">
        <f>data!E34</f>
        <v>10</v>
      </c>
      <c r="F34" s="23">
        <f>data!F34</f>
        <v>10</v>
      </c>
      <c r="G34" s="23">
        <f>data!G34</f>
        <v>10</v>
      </c>
      <c r="H34" s="23">
        <f>data!H34</f>
        <v>0</v>
      </c>
      <c r="I34" s="23">
        <f>data!I34</f>
        <v>0</v>
      </c>
      <c r="J34" s="23">
        <f>data!J34</f>
        <v>0</v>
      </c>
      <c r="K34" s="23">
        <f>data!K34</f>
        <v>0</v>
      </c>
      <c r="L34" s="23">
        <f>data!L34</f>
        <v>0</v>
      </c>
      <c r="M34" s="23">
        <f>data!M34</f>
        <v>0</v>
      </c>
      <c r="N34" s="23"/>
      <c r="O34" s="23"/>
      <c r="P34" s="23"/>
      <c r="Q34" s="23"/>
      <c r="R34" s="23"/>
      <c r="S34" s="23"/>
    </row>
    <row r="35" spans="2:19" x14ac:dyDescent="0.25">
      <c r="B35" s="42" t="str">
        <v>Seguridad</v>
      </c>
      <c r="C35" s="23">
        <f>data!C35</f>
        <v>8</v>
      </c>
      <c r="D35" s="23">
        <f>data!D35</f>
        <v>8</v>
      </c>
      <c r="E35" s="23">
        <f>data!E35</f>
        <v>10</v>
      </c>
      <c r="F35" s="23">
        <f>data!F35</f>
        <v>5</v>
      </c>
      <c r="G35" s="23">
        <f>data!G35</f>
        <v>10</v>
      </c>
      <c r="H35" s="23">
        <f>data!H35</f>
        <v>0</v>
      </c>
      <c r="I35" s="23">
        <f>data!I35</f>
        <v>0</v>
      </c>
      <c r="J35" s="23">
        <f>data!J35</f>
        <v>0</v>
      </c>
      <c r="K35" s="23">
        <f>data!K35</f>
        <v>0</v>
      </c>
      <c r="L35" s="23">
        <f>data!L35</f>
        <v>0</v>
      </c>
      <c r="M35" s="23">
        <f>data!M35</f>
        <v>0</v>
      </c>
      <c r="N35" s="23"/>
      <c r="O35" s="23"/>
      <c r="P35" s="23"/>
      <c r="Q35" s="23"/>
      <c r="R35" s="23"/>
      <c r="S35" s="23"/>
    </row>
    <row r="36" spans="2:19" x14ac:dyDescent="0.25">
      <c r="B36" s="42" t="str">
        <v>Plusvalía</v>
      </c>
      <c r="C36" s="23">
        <f>data!C36</f>
        <v>6</v>
      </c>
      <c r="D36" s="23">
        <f>data!D36</f>
        <v>7</v>
      </c>
      <c r="E36" s="23">
        <f>data!E36</f>
        <v>7</v>
      </c>
      <c r="F36" s="23">
        <f>data!F36</f>
        <v>4</v>
      </c>
      <c r="G36" s="23">
        <f>data!G36</f>
        <v>4</v>
      </c>
      <c r="H36" s="23">
        <f>data!H36</f>
        <v>0</v>
      </c>
      <c r="I36" s="23">
        <f>data!I36</f>
        <v>0</v>
      </c>
      <c r="J36" s="23">
        <f>data!J36</f>
        <v>0</v>
      </c>
      <c r="K36" s="23">
        <f>data!K36</f>
        <v>0</v>
      </c>
      <c r="L36" s="23">
        <f>data!L36</f>
        <v>0</v>
      </c>
      <c r="M36" s="23">
        <f>data!M36</f>
        <v>0</v>
      </c>
      <c r="N36" s="23"/>
      <c r="O36" s="23"/>
      <c r="P36" s="23"/>
      <c r="Q36" s="23"/>
      <c r="R36" s="23"/>
      <c r="S36" s="23"/>
    </row>
    <row r="37" spans="2:19" x14ac:dyDescent="0.25">
      <c r="B37" s="43" t="str">
        <v>Corazón</v>
      </c>
      <c r="C37" s="24">
        <f>data!C37</f>
        <v>6</v>
      </c>
      <c r="D37" s="24">
        <f>data!D37</f>
        <v>4</v>
      </c>
      <c r="E37" s="24">
        <f>data!E37</f>
        <v>6</v>
      </c>
      <c r="F37" s="24">
        <f>data!F37</f>
        <v>8</v>
      </c>
      <c r="G37" s="24">
        <f>data!G37</f>
        <v>7</v>
      </c>
      <c r="H37" s="24">
        <f>data!H37</f>
        <v>0</v>
      </c>
      <c r="I37" s="24">
        <f>data!I37</f>
        <v>0</v>
      </c>
      <c r="J37" s="24">
        <f>data!J37</f>
        <v>0</v>
      </c>
      <c r="K37" s="24">
        <f>data!K37</f>
        <v>0</v>
      </c>
      <c r="L37" s="24">
        <f>data!L37</f>
        <v>0</v>
      </c>
      <c r="M37" s="24">
        <f>data!M37</f>
        <v>0</v>
      </c>
      <c r="N37" s="24"/>
      <c r="O37" s="24"/>
      <c r="P37" s="24"/>
      <c r="Q37" s="24"/>
      <c r="R37" s="24"/>
      <c r="S37" s="24"/>
    </row>
    <row r="38" spans="2:19" x14ac:dyDescent="0.25">
      <c r="B38" s="44" t="str">
        <v>Deudas Morosas en el Edificio</v>
      </c>
      <c r="C38" s="25">
        <f>data!C38</f>
        <v>0</v>
      </c>
      <c r="D38" s="25">
        <f>data!D38</f>
        <v>0</v>
      </c>
      <c r="E38" s="25">
        <f>data!E38</f>
        <v>0</v>
      </c>
      <c r="F38" s="25">
        <f>data!F38</f>
        <v>0</v>
      </c>
      <c r="G38" s="25">
        <f>data!G38</f>
        <v>0</v>
      </c>
      <c r="H38" s="25">
        <f>data!H38</f>
        <v>0</v>
      </c>
      <c r="I38" s="25">
        <f>data!I38</f>
        <v>0</v>
      </c>
      <c r="J38" s="25">
        <f>data!J38</f>
        <v>0</v>
      </c>
      <c r="K38" s="25">
        <f>data!K38</f>
        <v>0</v>
      </c>
      <c r="L38" s="25">
        <f>data!L38</f>
        <v>0</v>
      </c>
      <c r="M38" s="25">
        <f>data!M38</f>
        <v>0</v>
      </c>
      <c r="N38" s="25"/>
      <c r="O38" s="25"/>
      <c r="P38" s="25"/>
      <c r="Q38" s="25"/>
      <c r="R38" s="25"/>
      <c r="S38" s="25"/>
    </row>
    <row r="41" spans="2:19" x14ac:dyDescent="0.25">
      <c r="B41" s="34" t="s">
        <v>19</v>
      </c>
      <c r="C41" s="35">
        <f>IF(C3&lt;&gt;0,IFERROR(SUMPRODUCT(C4:C38,weights!$F$4:$F$38),""),"")</f>
        <v>6.0871794871794869</v>
      </c>
      <c r="D41" s="35">
        <f>IF(D3&lt;&gt;0,IFERROR(SUMPRODUCT(D4:D38,weights!$F$4:$F$38),""),"")</f>
        <v>5.9599999999999991</v>
      </c>
      <c r="E41" s="35">
        <f>IF(E3&lt;&gt;0,IFERROR(SUMPRODUCT(E4:E38,weights!$F$4:$F$38),""),"")</f>
        <v>6.7723076923076917</v>
      </c>
      <c r="F41" s="35">
        <f>IF(F3&lt;&gt;0,IFERROR(SUMPRODUCT(F4:F38,weights!$F$4:$F$38),""),"")</f>
        <v>7.1199999999999992</v>
      </c>
      <c r="G41" s="35">
        <f>IF(G3&lt;&gt;0,IFERROR(SUMPRODUCT(G4:G38,weights!$F$4:$F$38),""),"")</f>
        <v>6.6410256410256387</v>
      </c>
      <c r="H41" s="35" t="str">
        <f>IF(H3&lt;&gt;0,IFERROR(SUMPRODUCT(H4:H38,weights!$F$4:$F$38),""),"")</f>
        <v/>
      </c>
      <c r="I41" s="35" t="str">
        <f>IF(I3&lt;&gt;0,IFERROR(SUMPRODUCT(I4:I38,weights!$F$4:$F$38),""),"")</f>
        <v/>
      </c>
      <c r="J41" s="35" t="str">
        <f>IF(J3&lt;&gt;0,IFERROR(SUMPRODUCT(J4:J38,weights!$F$4:$F$38),""),"")</f>
        <v/>
      </c>
      <c r="K41" s="35" t="str">
        <f>IF(K3&lt;&gt;0,IFERROR(SUMPRODUCT(K4:K38,weights!$F$4:$F$38),""),"")</f>
        <v/>
      </c>
      <c r="L41" s="35" t="str">
        <f>IF(L3&lt;&gt;0,IFERROR(SUMPRODUCT(L4:L38,weights!$F$4:$F$38),""),"")</f>
        <v/>
      </c>
      <c r="M41" s="35" t="str">
        <f>IF(M3&lt;&gt;0,IFERROR(SUMPRODUCT(M4:M38,weights!$F$4:$F$38),""),"")</f>
        <v/>
      </c>
      <c r="N41" s="35" t="str">
        <f>IF(N3&lt;&gt;0,IFERROR(SUMPRODUCT(N4:N38,weights!$F$4:$F$38),""),"")</f>
        <v/>
      </c>
      <c r="O41" s="35" t="str">
        <f>IF(O3&lt;&gt;0,IFERROR(SUMPRODUCT(O4:O38,weights!$F$4:$F$38),""),"")</f>
        <v/>
      </c>
      <c r="P41" s="35" t="str">
        <f>IF(P3&lt;&gt;0,IFERROR(SUMPRODUCT(P4:P38,weights!$F$4:$F$38),""),"")</f>
        <v/>
      </c>
      <c r="Q41" s="35" t="str">
        <f>IF(Q3&lt;&gt;0,IFERROR(SUMPRODUCT(Q4:Q38,weights!$F$4:$F$38),""),"")</f>
        <v/>
      </c>
      <c r="R41" s="35" t="str">
        <f>IF(R3&lt;&gt;0,IFERROR(SUMPRODUCT(R4:R38,weights!$F$4:$F$38),""),"")</f>
        <v/>
      </c>
      <c r="S41" s="35" t="str">
        <f>IF(S3&lt;&gt;0,IFERROR(SUMPRODUCT(S4:S38,weights!$F$4:$F$38),""),"")</f>
        <v/>
      </c>
    </row>
    <row r="86" spans="2:3" x14ac:dyDescent="0.25">
      <c r="B86" s="1" t="e">
        <f ca="1">VLOOKUP("NO",B96:B113,2,FALSE)</f>
        <v>#REF!</v>
      </c>
    </row>
    <row r="96" spans="2:3" x14ac:dyDescent="0.25">
      <c r="B96" s="1" t="str" cm="1">
        <f t="array" aca="1" ref="B96:C134" ca="1">INDIRECT("params!" &amp; ADDRESS(2, MATCH($B20, params!$2:$2, 0)) &amp; ":" &amp; ADDRESS(40, MATCH($B20, params!$2:$2, 0)+1))</f>
        <v>Orientacion</v>
      </c>
      <c r="C96" s="1" t="str">
        <f ca="1"/>
        <v>Puntación</v>
      </c>
    </row>
    <row r="97" spans="2:3" x14ac:dyDescent="0.25">
      <c r="B97" s="1">
        <f ca="1"/>
        <v>0</v>
      </c>
      <c r="C97" s="1">
        <f ca="1"/>
        <v>0</v>
      </c>
    </row>
    <row r="98" spans="2:3" x14ac:dyDescent="0.25">
      <c r="B98" s="1" t="str">
        <f ca="1"/>
        <v>N</v>
      </c>
      <c r="C98" s="1">
        <f ca="1"/>
        <v>9</v>
      </c>
    </row>
    <row r="99" spans="2:3" x14ac:dyDescent="0.25">
      <c r="B99" s="1" t="str">
        <f ca="1"/>
        <v>S</v>
      </c>
      <c r="C99" s="1">
        <f ca="1"/>
        <v>0</v>
      </c>
    </row>
    <row r="100" spans="2:3" x14ac:dyDescent="0.25">
      <c r="B100" s="1" t="str">
        <f ca="1"/>
        <v>P</v>
      </c>
      <c r="C100" s="1">
        <f ca="1"/>
        <v>3</v>
      </c>
    </row>
    <row r="101" spans="2:3" x14ac:dyDescent="0.25">
      <c r="B101" s="1" t="str">
        <f ca="1"/>
        <v>O</v>
      </c>
      <c r="C101" s="1">
        <f ca="1"/>
        <v>7</v>
      </c>
    </row>
    <row r="102" spans="2:3" x14ac:dyDescent="0.25">
      <c r="B102" s="1" t="str">
        <f ca="1"/>
        <v>NP</v>
      </c>
      <c r="C102" s="1">
        <f ca="1"/>
        <v>6</v>
      </c>
    </row>
    <row r="103" spans="2:3" x14ac:dyDescent="0.25">
      <c r="B103" s="1" t="str">
        <f ca="1"/>
        <v>NO</v>
      </c>
      <c r="C103" s="1">
        <f ca="1"/>
        <v>10</v>
      </c>
    </row>
    <row r="104" spans="2:3" x14ac:dyDescent="0.25">
      <c r="B104" s="1" t="str">
        <f ca="1"/>
        <v>SP</v>
      </c>
      <c r="C104" s="1">
        <f ca="1"/>
        <v>0</v>
      </c>
    </row>
    <row r="105" spans="2:3" x14ac:dyDescent="0.25">
      <c r="B105" s="1" t="str">
        <f ca="1"/>
        <v>SO</v>
      </c>
      <c r="C105" s="1">
        <f ca="1"/>
        <v>1</v>
      </c>
    </row>
    <row r="106" spans="2:3" x14ac:dyDescent="0.25">
      <c r="B106" s="1">
        <f ca="1"/>
        <v>0</v>
      </c>
      <c r="C106" s="1">
        <f ca="1"/>
        <v>0</v>
      </c>
    </row>
    <row r="107" spans="2:3" x14ac:dyDescent="0.25">
      <c r="B107" s="1">
        <f ca="1"/>
        <v>0</v>
      </c>
      <c r="C107" s="1">
        <f ca="1"/>
        <v>0</v>
      </c>
    </row>
    <row r="108" spans="2:3" x14ac:dyDescent="0.25">
      <c r="B108" s="1">
        <f ca="1"/>
        <v>0</v>
      </c>
      <c r="C108" s="1">
        <f ca="1"/>
        <v>0</v>
      </c>
    </row>
    <row r="109" spans="2:3" x14ac:dyDescent="0.25">
      <c r="B109" s="1">
        <f ca="1"/>
        <v>0</v>
      </c>
      <c r="C109" s="1">
        <f ca="1"/>
        <v>0</v>
      </c>
    </row>
    <row r="110" spans="2:3" x14ac:dyDescent="0.25">
      <c r="B110" s="1">
        <f ca="1"/>
        <v>0</v>
      </c>
      <c r="C110" s="1">
        <f ca="1"/>
        <v>0</v>
      </c>
    </row>
    <row r="111" spans="2:3" x14ac:dyDescent="0.25">
      <c r="B111" s="1">
        <f ca="1"/>
        <v>0</v>
      </c>
      <c r="C111" s="1">
        <f ca="1"/>
        <v>0</v>
      </c>
    </row>
    <row r="112" spans="2:3" x14ac:dyDescent="0.25">
      <c r="B112" s="1">
        <f ca="1"/>
        <v>0</v>
      </c>
      <c r="C112" s="1">
        <f ca="1"/>
        <v>0</v>
      </c>
    </row>
    <row r="113" spans="2:3" x14ac:dyDescent="0.25">
      <c r="B113" s="1">
        <f ca="1"/>
        <v>0</v>
      </c>
      <c r="C113" s="1">
        <f ca="1"/>
        <v>0</v>
      </c>
    </row>
    <row r="114" spans="2:3" x14ac:dyDescent="0.25">
      <c r="B114" s="1">
        <f ca="1"/>
        <v>0</v>
      </c>
      <c r="C114" s="1">
        <f ca="1"/>
        <v>0</v>
      </c>
    </row>
    <row r="115" spans="2:3" x14ac:dyDescent="0.25">
      <c r="B115" s="1">
        <f ca="1"/>
        <v>0</v>
      </c>
      <c r="C115" s="1">
        <f ca="1"/>
        <v>0</v>
      </c>
    </row>
    <row r="116" spans="2:3" x14ac:dyDescent="0.25">
      <c r="B116" s="1">
        <f ca="1"/>
        <v>0</v>
      </c>
      <c r="C116" s="1">
        <f ca="1"/>
        <v>0</v>
      </c>
    </row>
    <row r="117" spans="2:3" x14ac:dyDescent="0.25">
      <c r="B117" s="1">
        <f ca="1"/>
        <v>0</v>
      </c>
      <c r="C117" s="1">
        <f ca="1"/>
        <v>0</v>
      </c>
    </row>
    <row r="118" spans="2:3" x14ac:dyDescent="0.25">
      <c r="B118" s="1">
        <f ca="1"/>
        <v>0</v>
      </c>
      <c r="C118" s="1">
        <f ca="1"/>
        <v>0</v>
      </c>
    </row>
    <row r="119" spans="2:3" x14ac:dyDescent="0.25">
      <c r="B119" s="1">
        <f ca="1"/>
        <v>0</v>
      </c>
      <c r="C119" s="1">
        <f ca="1"/>
        <v>0</v>
      </c>
    </row>
    <row r="120" spans="2:3" x14ac:dyDescent="0.25">
      <c r="B120" s="1">
        <f ca="1"/>
        <v>0</v>
      </c>
      <c r="C120" s="1">
        <f ca="1"/>
        <v>0</v>
      </c>
    </row>
    <row r="121" spans="2:3" x14ac:dyDescent="0.25">
      <c r="B121" s="1">
        <f ca="1"/>
        <v>0</v>
      </c>
      <c r="C121" s="1">
        <f ca="1"/>
        <v>0</v>
      </c>
    </row>
    <row r="122" spans="2:3" x14ac:dyDescent="0.25">
      <c r="B122" s="1">
        <f ca="1"/>
        <v>0</v>
      </c>
      <c r="C122" s="1">
        <f ca="1"/>
        <v>0</v>
      </c>
    </row>
    <row r="123" spans="2:3" x14ac:dyDescent="0.25">
      <c r="B123" s="1">
        <f ca="1"/>
        <v>0</v>
      </c>
      <c r="C123" s="1">
        <f ca="1"/>
        <v>0</v>
      </c>
    </row>
    <row r="124" spans="2:3" x14ac:dyDescent="0.25">
      <c r="B124" s="1">
        <f ca="1"/>
        <v>0</v>
      </c>
      <c r="C124" s="1">
        <f ca="1"/>
        <v>0</v>
      </c>
    </row>
    <row r="125" spans="2:3" x14ac:dyDescent="0.25">
      <c r="B125" s="1">
        <f ca="1"/>
        <v>0</v>
      </c>
      <c r="C125" s="1">
        <f ca="1"/>
        <v>0</v>
      </c>
    </row>
    <row r="126" spans="2:3" x14ac:dyDescent="0.25">
      <c r="B126" s="1">
        <f ca="1"/>
        <v>0</v>
      </c>
      <c r="C126" s="1">
        <f ca="1"/>
        <v>0</v>
      </c>
    </row>
    <row r="127" spans="2:3" x14ac:dyDescent="0.25">
      <c r="B127" s="1">
        <f ca="1"/>
        <v>0</v>
      </c>
      <c r="C127" s="1">
        <f ca="1"/>
        <v>0</v>
      </c>
    </row>
    <row r="128" spans="2:3" x14ac:dyDescent="0.25">
      <c r="B128" s="1">
        <f ca="1"/>
        <v>0</v>
      </c>
      <c r="C128" s="1">
        <f ca="1"/>
        <v>0</v>
      </c>
    </row>
    <row r="129" spans="2:3" x14ac:dyDescent="0.25">
      <c r="B129" s="1">
        <f ca="1"/>
        <v>0</v>
      </c>
      <c r="C129" s="1">
        <f ca="1"/>
        <v>0</v>
      </c>
    </row>
    <row r="130" spans="2:3" x14ac:dyDescent="0.25">
      <c r="B130" s="1">
        <f ca="1"/>
        <v>0</v>
      </c>
      <c r="C130" s="1">
        <f ca="1"/>
        <v>0</v>
      </c>
    </row>
    <row r="131" spans="2:3" x14ac:dyDescent="0.25">
      <c r="B131" s="1">
        <f ca="1"/>
        <v>0</v>
      </c>
      <c r="C131" s="1">
        <f ca="1"/>
        <v>0</v>
      </c>
    </row>
    <row r="132" spans="2:3" x14ac:dyDescent="0.25">
      <c r="B132" s="1">
        <f ca="1"/>
        <v>0</v>
      </c>
      <c r="C132" s="1">
        <f ca="1"/>
        <v>0</v>
      </c>
    </row>
    <row r="133" spans="2:3" x14ac:dyDescent="0.25">
      <c r="B133" s="1">
        <f ca="1"/>
        <v>0</v>
      </c>
      <c r="C133" s="1">
        <f ca="1"/>
        <v>0</v>
      </c>
    </row>
    <row r="134" spans="2:3" x14ac:dyDescent="0.25">
      <c r="B134" s="1">
        <f ca="1"/>
        <v>0</v>
      </c>
      <c r="C134" s="1">
        <f ca="1"/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39997558519241921"/>
  </sheetPr>
  <dimension ref="B3:AK38"/>
  <sheetViews>
    <sheetView showGridLines="0" topLeftCell="A22" zoomScale="124" zoomScaleNormal="70" workbookViewId="0">
      <selection activeCell="D30" sqref="D30"/>
    </sheetView>
  </sheetViews>
  <sheetFormatPr defaultColWidth="8.7109375" defaultRowHeight="15" x14ac:dyDescent="0.25"/>
  <cols>
    <col min="1" max="1" width="13" customWidth="1"/>
    <col min="2" max="2" width="41.85546875" style="1" customWidth="1"/>
    <col min="3" max="5" width="19.42578125" style="1" customWidth="1"/>
    <col min="6" max="6" width="21.28515625" style="1" customWidth="1"/>
    <col min="7" max="33" width="16.42578125" style="1" customWidth="1"/>
    <col min="34" max="35" width="9.28515625" style="1" customWidth="1"/>
    <col min="36" max="36" width="9.28515625" customWidth="1"/>
    <col min="37" max="37" width="9.28515625" style="1" customWidth="1"/>
    <col min="38" max="64" width="9.28515625" customWidth="1"/>
  </cols>
  <sheetData>
    <row r="3" spans="2:7" x14ac:dyDescent="0.25">
      <c r="B3" s="9" t="s">
        <v>0</v>
      </c>
      <c r="C3" s="9" t="s">
        <v>55</v>
      </c>
      <c r="D3" s="50" t="s">
        <v>57</v>
      </c>
      <c r="E3" s="50" t="s">
        <v>56</v>
      </c>
      <c r="F3" s="36" t="s">
        <v>20</v>
      </c>
    </row>
    <row r="4" spans="2:7" x14ac:dyDescent="0.25">
      <c r="B4" s="51" t="s">
        <v>3</v>
      </c>
      <c r="C4" s="18">
        <v>9</v>
      </c>
      <c r="D4" s="18">
        <v>1</v>
      </c>
      <c r="E4" s="18">
        <f>(MAX($D$4:$D$38)-D4+1)*C4/MAX($D$4:$D$38)</f>
        <v>9</v>
      </c>
      <c r="F4" s="55">
        <f>E4/SUM($E$4:$E$38)</f>
        <v>4.6153846153846149E-2</v>
      </c>
      <c r="G4" s="56"/>
    </row>
    <row r="5" spans="2:7" x14ac:dyDescent="0.25">
      <c r="B5" s="52" t="s">
        <v>4</v>
      </c>
      <c r="C5" s="19">
        <v>8</v>
      </c>
      <c r="D5" s="19">
        <v>3</v>
      </c>
      <c r="E5" s="19">
        <f t="shared" ref="E5:E38" si="0">(MAX($D$4:$D$38)-D5+1)*C5/MAX($D$4:$D$38)</f>
        <v>4.8</v>
      </c>
      <c r="F5" s="27">
        <f t="shared" ref="F5:F38" si="1">E5/SUM($E$4:$E$38)</f>
        <v>2.4615384615384612E-2</v>
      </c>
    </row>
    <row r="6" spans="2:7" x14ac:dyDescent="0.25">
      <c r="B6" s="53" t="s">
        <v>5</v>
      </c>
      <c r="C6" s="20">
        <v>10</v>
      </c>
      <c r="D6" s="20">
        <v>1</v>
      </c>
      <c r="E6" s="20">
        <f t="shared" si="0"/>
        <v>10</v>
      </c>
      <c r="F6" s="26">
        <f t="shared" si="1"/>
        <v>5.1282051282051273E-2</v>
      </c>
    </row>
    <row r="7" spans="2:7" x14ac:dyDescent="0.25">
      <c r="B7" s="54" t="s">
        <v>6</v>
      </c>
      <c r="C7" s="20">
        <v>10</v>
      </c>
      <c r="D7" s="20">
        <v>2</v>
      </c>
      <c r="E7" s="20">
        <f t="shared" si="0"/>
        <v>8</v>
      </c>
      <c r="F7" s="26">
        <f t="shared" si="1"/>
        <v>4.1025641025641019E-2</v>
      </c>
    </row>
    <row r="8" spans="2:7" x14ac:dyDescent="0.25">
      <c r="B8" s="54" t="s">
        <v>22</v>
      </c>
      <c r="C8" s="20">
        <v>9</v>
      </c>
      <c r="D8" s="20">
        <v>2</v>
      </c>
      <c r="E8" s="20">
        <f t="shared" si="0"/>
        <v>7.2</v>
      </c>
      <c r="F8" s="26">
        <f t="shared" si="1"/>
        <v>3.692307692307692E-2</v>
      </c>
    </row>
    <row r="9" spans="2:7" x14ac:dyDescent="0.25">
      <c r="B9" s="12" t="s">
        <v>52</v>
      </c>
      <c r="C9" s="21">
        <v>10</v>
      </c>
      <c r="D9" s="21">
        <v>1</v>
      </c>
      <c r="E9" s="21">
        <f t="shared" si="0"/>
        <v>10</v>
      </c>
      <c r="F9" s="28">
        <f t="shared" si="1"/>
        <v>5.1282051282051273E-2</v>
      </c>
    </row>
    <row r="10" spans="2:7" x14ac:dyDescent="0.25">
      <c r="B10" s="12" t="s">
        <v>53</v>
      </c>
      <c r="C10" s="21">
        <v>6</v>
      </c>
      <c r="D10" s="21">
        <v>3</v>
      </c>
      <c r="E10" s="21">
        <f t="shared" si="0"/>
        <v>3.6</v>
      </c>
      <c r="F10" s="28">
        <f t="shared" si="1"/>
        <v>1.846153846153846E-2</v>
      </c>
    </row>
    <row r="11" spans="2:7" x14ac:dyDescent="0.25">
      <c r="B11" s="12" t="s">
        <v>26</v>
      </c>
      <c r="C11" s="21">
        <v>7</v>
      </c>
      <c r="D11" s="21">
        <v>3</v>
      </c>
      <c r="E11" s="21">
        <f t="shared" si="0"/>
        <v>4.2</v>
      </c>
      <c r="F11" s="28">
        <f t="shared" si="1"/>
        <v>2.1538461538461538E-2</v>
      </c>
    </row>
    <row r="12" spans="2:7" x14ac:dyDescent="0.25">
      <c r="B12" s="12" t="s">
        <v>27</v>
      </c>
      <c r="C12" s="21">
        <v>9</v>
      </c>
      <c r="D12" s="21">
        <v>1</v>
      </c>
      <c r="E12" s="21">
        <f t="shared" si="0"/>
        <v>9</v>
      </c>
      <c r="F12" s="28">
        <f t="shared" si="1"/>
        <v>4.6153846153846149E-2</v>
      </c>
    </row>
    <row r="13" spans="2:7" x14ac:dyDescent="0.25">
      <c r="B13" s="12" t="s">
        <v>28</v>
      </c>
      <c r="C13" s="21">
        <v>4</v>
      </c>
      <c r="D13" s="21">
        <v>5</v>
      </c>
      <c r="E13" s="21">
        <f t="shared" si="0"/>
        <v>0.8</v>
      </c>
      <c r="F13" s="28">
        <f t="shared" si="1"/>
        <v>4.1025641025641026E-3</v>
      </c>
    </row>
    <row r="14" spans="2:7" x14ac:dyDescent="0.25">
      <c r="B14" s="12" t="s">
        <v>29</v>
      </c>
      <c r="C14" s="21">
        <v>5</v>
      </c>
      <c r="D14" s="21">
        <v>3</v>
      </c>
      <c r="E14" s="21">
        <f t="shared" si="0"/>
        <v>3</v>
      </c>
      <c r="F14" s="28">
        <f t="shared" si="1"/>
        <v>1.5384615384615382E-2</v>
      </c>
    </row>
    <row r="15" spans="2:7" x14ac:dyDescent="0.25">
      <c r="B15" s="12" t="s">
        <v>30</v>
      </c>
      <c r="C15" s="21">
        <v>4</v>
      </c>
      <c r="D15" s="21">
        <v>5</v>
      </c>
      <c r="E15" s="21">
        <f t="shared" si="0"/>
        <v>0.8</v>
      </c>
      <c r="F15" s="28">
        <f t="shared" si="1"/>
        <v>4.1025641025641026E-3</v>
      </c>
    </row>
    <row r="16" spans="2:7" x14ac:dyDescent="0.25">
      <c r="B16" s="12" t="s">
        <v>31</v>
      </c>
      <c r="C16" s="21">
        <v>8</v>
      </c>
      <c r="D16" s="21">
        <v>5</v>
      </c>
      <c r="E16" s="21">
        <f t="shared" si="0"/>
        <v>1.6</v>
      </c>
      <c r="F16" s="28">
        <f t="shared" si="1"/>
        <v>8.2051282051282051E-3</v>
      </c>
    </row>
    <row r="17" spans="2:6" x14ac:dyDescent="0.25">
      <c r="B17" s="12" t="s">
        <v>32</v>
      </c>
      <c r="C17" s="21">
        <v>8</v>
      </c>
      <c r="D17" s="21">
        <v>4</v>
      </c>
      <c r="E17" s="21">
        <f t="shared" si="0"/>
        <v>3.2</v>
      </c>
      <c r="F17" s="28">
        <f t="shared" si="1"/>
        <v>1.641025641025641E-2</v>
      </c>
    </row>
    <row r="18" spans="2:6" x14ac:dyDescent="0.25">
      <c r="B18" s="12" t="s">
        <v>33</v>
      </c>
      <c r="C18" s="21">
        <v>7</v>
      </c>
      <c r="D18" s="21">
        <v>2</v>
      </c>
      <c r="E18" s="21">
        <f t="shared" si="0"/>
        <v>5.6</v>
      </c>
      <c r="F18" s="28">
        <f t="shared" si="1"/>
        <v>2.8717948717948711E-2</v>
      </c>
    </row>
    <row r="19" spans="2:6" x14ac:dyDescent="0.25">
      <c r="B19" s="12" t="s">
        <v>34</v>
      </c>
      <c r="C19" s="21">
        <v>9</v>
      </c>
      <c r="D19" s="21">
        <v>3</v>
      </c>
      <c r="E19" s="21">
        <f t="shared" si="0"/>
        <v>5.4</v>
      </c>
      <c r="F19" s="28">
        <f t="shared" si="1"/>
        <v>2.769230769230769E-2</v>
      </c>
    </row>
    <row r="20" spans="2:6" x14ac:dyDescent="0.25">
      <c r="B20" s="13" t="s">
        <v>1</v>
      </c>
      <c r="C20" s="22">
        <v>9</v>
      </c>
      <c r="D20" s="22">
        <v>1</v>
      </c>
      <c r="E20" s="22">
        <f t="shared" si="0"/>
        <v>9</v>
      </c>
      <c r="F20" s="29">
        <f t="shared" si="1"/>
        <v>4.6153846153846149E-2</v>
      </c>
    </row>
    <row r="21" spans="2:6" x14ac:dyDescent="0.25">
      <c r="B21" s="13" t="s">
        <v>35</v>
      </c>
      <c r="C21" s="22">
        <v>10</v>
      </c>
      <c r="D21" s="22">
        <v>1</v>
      </c>
      <c r="E21" s="22">
        <f t="shared" si="0"/>
        <v>10</v>
      </c>
      <c r="F21" s="29">
        <f t="shared" si="1"/>
        <v>5.1282051282051273E-2</v>
      </c>
    </row>
    <row r="22" spans="2:6" x14ac:dyDescent="0.25">
      <c r="B22" s="13" t="s">
        <v>36</v>
      </c>
      <c r="C22" s="22">
        <v>7</v>
      </c>
      <c r="D22" s="22">
        <v>1</v>
      </c>
      <c r="E22" s="22">
        <f t="shared" si="0"/>
        <v>7</v>
      </c>
      <c r="F22" s="29">
        <f t="shared" si="1"/>
        <v>3.5897435897435895E-2</v>
      </c>
    </row>
    <row r="23" spans="2:6" x14ac:dyDescent="0.25">
      <c r="B23" s="13" t="s">
        <v>37</v>
      </c>
      <c r="C23" s="22">
        <v>10</v>
      </c>
      <c r="D23" s="22">
        <v>1</v>
      </c>
      <c r="E23" s="22">
        <f t="shared" si="0"/>
        <v>10</v>
      </c>
      <c r="F23" s="29">
        <f t="shared" si="1"/>
        <v>5.1282051282051273E-2</v>
      </c>
    </row>
    <row r="24" spans="2:6" x14ac:dyDescent="0.25">
      <c r="B24" s="13" t="s">
        <v>38</v>
      </c>
      <c r="C24" s="22">
        <v>6</v>
      </c>
      <c r="D24" s="22">
        <v>4</v>
      </c>
      <c r="E24" s="22">
        <f t="shared" si="0"/>
        <v>2.4</v>
      </c>
      <c r="F24" s="29">
        <f t="shared" si="1"/>
        <v>1.2307692307692306E-2</v>
      </c>
    </row>
    <row r="25" spans="2:6" x14ac:dyDescent="0.25">
      <c r="B25" s="14" t="s">
        <v>39</v>
      </c>
      <c r="C25" s="23">
        <v>10</v>
      </c>
      <c r="D25" s="23">
        <v>2</v>
      </c>
      <c r="E25" s="23">
        <f t="shared" si="0"/>
        <v>8</v>
      </c>
      <c r="F25" s="30">
        <f t="shared" si="1"/>
        <v>4.1025641025641019E-2</v>
      </c>
    </row>
    <row r="26" spans="2:6" x14ac:dyDescent="0.25">
      <c r="B26" s="14" t="s">
        <v>40</v>
      </c>
      <c r="C26" s="23">
        <v>10</v>
      </c>
      <c r="D26" s="23">
        <v>2</v>
      </c>
      <c r="E26" s="23">
        <f t="shared" si="0"/>
        <v>8</v>
      </c>
      <c r="F26" s="30">
        <f t="shared" si="1"/>
        <v>4.1025641025641019E-2</v>
      </c>
    </row>
    <row r="27" spans="2:6" x14ac:dyDescent="0.25">
      <c r="B27" s="14" t="s">
        <v>41</v>
      </c>
      <c r="C27" s="23">
        <v>6</v>
      </c>
      <c r="D27" s="23">
        <v>5</v>
      </c>
      <c r="E27" s="23">
        <f t="shared" si="0"/>
        <v>1.2</v>
      </c>
      <c r="F27" s="30">
        <f t="shared" si="1"/>
        <v>6.153846153846153E-3</v>
      </c>
    </row>
    <row r="28" spans="2:6" x14ac:dyDescent="0.25">
      <c r="B28" s="14" t="s">
        <v>17</v>
      </c>
      <c r="C28" s="23">
        <v>10</v>
      </c>
      <c r="D28" s="23">
        <v>1</v>
      </c>
      <c r="E28" s="23">
        <f t="shared" si="0"/>
        <v>10</v>
      </c>
      <c r="F28" s="30">
        <f t="shared" si="1"/>
        <v>5.1282051282051273E-2</v>
      </c>
    </row>
    <row r="29" spans="2:6" x14ac:dyDescent="0.25">
      <c r="B29" s="14" t="s">
        <v>42</v>
      </c>
      <c r="C29" s="23">
        <v>5</v>
      </c>
      <c r="D29" s="23">
        <v>4</v>
      </c>
      <c r="E29" s="23">
        <f t="shared" si="0"/>
        <v>2</v>
      </c>
      <c r="F29" s="30">
        <f t="shared" si="1"/>
        <v>1.0256410256410255E-2</v>
      </c>
    </row>
    <row r="30" spans="2:6" x14ac:dyDescent="0.25">
      <c r="B30" s="14" t="s">
        <v>43</v>
      </c>
      <c r="C30" s="23">
        <v>10</v>
      </c>
      <c r="D30" s="23">
        <v>1</v>
      </c>
      <c r="E30" s="23">
        <f t="shared" si="0"/>
        <v>10</v>
      </c>
      <c r="F30" s="30">
        <f t="shared" si="1"/>
        <v>5.1282051282051273E-2</v>
      </c>
    </row>
    <row r="31" spans="2:6" x14ac:dyDescent="0.25">
      <c r="B31" s="14" t="s">
        <v>44</v>
      </c>
      <c r="C31" s="23">
        <v>4</v>
      </c>
      <c r="D31" s="23">
        <v>5</v>
      </c>
      <c r="E31" s="23">
        <f t="shared" si="0"/>
        <v>0.8</v>
      </c>
      <c r="F31" s="30">
        <f t="shared" si="1"/>
        <v>4.1025641025641026E-3</v>
      </c>
    </row>
    <row r="32" spans="2:6" x14ac:dyDescent="0.25">
      <c r="B32" s="14" t="s">
        <v>45</v>
      </c>
      <c r="C32" s="23">
        <v>4</v>
      </c>
      <c r="D32" s="23">
        <v>3</v>
      </c>
      <c r="E32" s="23">
        <f t="shared" si="0"/>
        <v>2.4</v>
      </c>
      <c r="F32" s="30">
        <f t="shared" si="1"/>
        <v>1.2307692307692306E-2</v>
      </c>
    </row>
    <row r="33" spans="2:6" x14ac:dyDescent="0.25">
      <c r="B33" s="14" t="s">
        <v>46</v>
      </c>
      <c r="C33" s="23">
        <v>5</v>
      </c>
      <c r="D33" s="23">
        <v>5</v>
      </c>
      <c r="E33" s="23">
        <f t="shared" si="0"/>
        <v>1</v>
      </c>
      <c r="F33" s="30">
        <f t="shared" si="1"/>
        <v>5.1282051282051273E-3</v>
      </c>
    </row>
    <row r="34" spans="2:6" x14ac:dyDescent="0.25">
      <c r="B34" s="14" t="s">
        <v>47</v>
      </c>
      <c r="C34" s="23">
        <v>8</v>
      </c>
      <c r="D34" s="23">
        <v>5</v>
      </c>
      <c r="E34" s="23">
        <f t="shared" si="0"/>
        <v>1.6</v>
      </c>
      <c r="F34" s="30">
        <f t="shared" si="1"/>
        <v>8.2051282051282051E-3</v>
      </c>
    </row>
    <row r="35" spans="2:6" x14ac:dyDescent="0.25">
      <c r="B35" s="14" t="s">
        <v>48</v>
      </c>
      <c r="C35" s="23">
        <v>10</v>
      </c>
      <c r="D35" s="23">
        <v>2</v>
      </c>
      <c r="E35" s="23">
        <f t="shared" si="0"/>
        <v>8</v>
      </c>
      <c r="F35" s="30">
        <f t="shared" si="1"/>
        <v>4.1025641025641019E-2</v>
      </c>
    </row>
    <row r="36" spans="2:6" x14ac:dyDescent="0.25">
      <c r="B36" s="14" t="s">
        <v>49</v>
      </c>
      <c r="C36" s="23">
        <v>9</v>
      </c>
      <c r="D36" s="23">
        <v>3</v>
      </c>
      <c r="E36" s="23">
        <f t="shared" si="0"/>
        <v>5.4</v>
      </c>
      <c r="F36" s="30">
        <f t="shared" si="1"/>
        <v>2.769230769230769E-2</v>
      </c>
    </row>
    <row r="37" spans="2:6" x14ac:dyDescent="0.25">
      <c r="B37" s="15" t="s">
        <v>50</v>
      </c>
      <c r="C37" s="24">
        <v>10</v>
      </c>
      <c r="D37" s="24">
        <v>3</v>
      </c>
      <c r="E37" s="24">
        <f t="shared" si="0"/>
        <v>6</v>
      </c>
      <c r="F37" s="31">
        <f t="shared" si="1"/>
        <v>3.0769230769230764E-2</v>
      </c>
    </row>
    <row r="38" spans="2:6" x14ac:dyDescent="0.25">
      <c r="B38" s="16" t="s">
        <v>51</v>
      </c>
      <c r="C38" s="25">
        <v>10</v>
      </c>
      <c r="D38" s="25">
        <v>3</v>
      </c>
      <c r="E38" s="25">
        <f t="shared" si="0"/>
        <v>6</v>
      </c>
      <c r="F38" s="32">
        <f t="shared" si="1"/>
        <v>3.0769230769230764E-2</v>
      </c>
    </row>
  </sheetData>
  <conditionalFormatting sqref="E4:E3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{F9A9F1F1-E792-4C32-9309-766BAFFC149C}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9A9F1F1-E792-4C32-9309-766BAFFC149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E4:E38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data</vt:lpstr>
      <vt:lpstr>params</vt:lpstr>
      <vt:lpstr>compute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Cubillos</dc:creator>
  <cp:lastModifiedBy>Matías Cubillos</cp:lastModifiedBy>
  <dcterms:created xsi:type="dcterms:W3CDTF">2015-06-05T18:17:20Z</dcterms:created>
  <dcterms:modified xsi:type="dcterms:W3CDTF">2024-07-20T09:54:33Z</dcterms:modified>
</cp:coreProperties>
</file>