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4utfl\Fannie Mae\OneDrive - Fannie Mae\_Coursera\IRM\"/>
    </mc:Choice>
  </mc:AlternateContent>
  <xr:revisionPtr revIDLastSave="0" documentId="10_ncr:100000_{B44D8894-F8B2-4F67-85BB-63F736C110BF}" xr6:coauthVersionLast="31" xr6:coauthVersionMax="31" xr10:uidLastSave="{00000000-0000-0000-0000-000000000000}"/>
  <bookViews>
    <workbookView xWindow="120" yWindow="45" windowWidth="14355" windowHeight="10050" activeTab="1" xr2:uid="{00000000-000D-0000-FFFF-FFFF00000000}"/>
  </bookViews>
  <sheets>
    <sheet name="Black's" sheetId="1" r:id="rId1"/>
    <sheet name="Normal's" sheetId="4" r:id="rId2"/>
    <sheet name="Black's (2)" sheetId="7" r:id="rId3"/>
  </sheets>
  <definedNames>
    <definedName name="solver_adj" localSheetId="0" hidden="1">'Black''s'!$F$12</definedName>
    <definedName name="solver_adj" localSheetId="2" hidden="1">'Black''s (2)'!$F$12</definedName>
    <definedName name="solver_adj" localSheetId="1" hidden="1">'Normal''s'!$F$12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1" hidden="1">'Normal''s'!$F$12</definedName>
    <definedName name="solver_lhs2" localSheetId="1" hidden="1">'Normal''s'!$F$12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2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'Black''s'!$L$11</definedName>
    <definedName name="solver_opt" localSheetId="2" hidden="1">'Black''s (2)'!$L$11</definedName>
    <definedName name="solver_opt" localSheetId="1" hidden="1">'Normal''s'!$J$11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0.2</definedName>
    <definedName name="solver_rhs2" localSheetId="1" hidden="1">0.01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79017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4" i="4"/>
  <c r="D16" i="7"/>
  <c r="D15" i="7"/>
  <c r="F13" i="7"/>
  <c r="D4" i="7"/>
  <c r="E3" i="7"/>
  <c r="E4" i="7" s="1"/>
  <c r="E5" i="7" s="1"/>
  <c r="E6" i="7" s="1"/>
  <c r="D3" i="7"/>
  <c r="I7" i="1"/>
  <c r="I9" i="7" l="1"/>
  <c r="I6" i="7"/>
  <c r="I7" i="7"/>
  <c r="I4" i="7"/>
  <c r="I10" i="7"/>
  <c r="E7" i="7"/>
  <c r="E8" i="7" s="1"/>
  <c r="E9" i="7" s="1"/>
  <c r="E10" i="7" s="1"/>
  <c r="I8" i="7"/>
  <c r="I5" i="7"/>
  <c r="D5" i="7"/>
  <c r="D12" i="4"/>
  <c r="I5" i="1"/>
  <c r="I6" i="1"/>
  <c r="I8" i="1"/>
  <c r="I9" i="1"/>
  <c r="I10" i="1"/>
  <c r="I4" i="1"/>
  <c r="J4" i="1" s="1"/>
  <c r="D12" i="1"/>
  <c r="K10" i="7" l="1"/>
  <c r="J10" i="7"/>
  <c r="K7" i="7"/>
  <c r="J7" i="7"/>
  <c r="K9" i="7"/>
  <c r="J9" i="7"/>
  <c r="D6" i="7"/>
  <c r="K6" i="7"/>
  <c r="J6" i="7"/>
  <c r="K4" i="7"/>
  <c r="J4" i="7"/>
  <c r="J5" i="7"/>
  <c r="K5" i="7"/>
  <c r="K8" i="7"/>
  <c r="J8" i="7"/>
  <c r="D7" i="7" l="1"/>
  <c r="D8" i="7" l="1"/>
  <c r="E3" i="4"/>
  <c r="E4" i="4" s="1"/>
  <c r="D3" i="4"/>
  <c r="D4" i="4" s="1"/>
  <c r="D16" i="1"/>
  <c r="D15" i="1"/>
  <c r="F13" i="1"/>
  <c r="D5" i="1"/>
  <c r="D6" i="1" s="1"/>
  <c r="D4" i="1"/>
  <c r="E3" i="1"/>
  <c r="E4" i="1" s="1"/>
  <c r="D3" i="1"/>
  <c r="D9" i="7" l="1"/>
  <c r="I4" i="4"/>
  <c r="D7" i="1"/>
  <c r="E5" i="4"/>
  <c r="I5" i="4"/>
  <c r="D5" i="4"/>
  <c r="E5" i="1"/>
  <c r="D10" i="7" l="1"/>
  <c r="D8" i="1"/>
  <c r="E6" i="4"/>
  <c r="D6" i="4"/>
  <c r="E6" i="1"/>
  <c r="I6" i="4" l="1"/>
  <c r="D12" i="7"/>
  <c r="D11" i="7"/>
  <c r="E7" i="4"/>
  <c r="I7" i="4"/>
  <c r="D7" i="4"/>
  <c r="D9" i="1"/>
  <c r="E7" i="1"/>
  <c r="F4" i="7" l="1"/>
  <c r="G4" i="7" s="1"/>
  <c r="G11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L4" i="7"/>
  <c r="L5" i="7"/>
  <c r="L6" i="7"/>
  <c r="L7" i="7"/>
  <c r="L8" i="7"/>
  <c r="L9" i="7"/>
  <c r="L10" i="7"/>
  <c r="D10" i="1"/>
  <c r="E8" i="1"/>
  <c r="D8" i="4"/>
  <c r="D11" i="1"/>
  <c r="E8" i="4"/>
  <c r="I8" i="4"/>
  <c r="L12" i="7" l="1"/>
  <c r="L11" i="7" s="1"/>
  <c r="E9" i="1"/>
  <c r="E9" i="4"/>
  <c r="I9" i="4"/>
  <c r="F4" i="1"/>
  <c r="G4" i="1" s="1"/>
  <c r="F6" i="1"/>
  <c r="G6" i="1" s="1"/>
  <c r="F5" i="1"/>
  <c r="G5" i="1" s="1"/>
  <c r="F7" i="1"/>
  <c r="G7" i="1" s="1"/>
  <c r="F8" i="1"/>
  <c r="G8" i="1" s="1"/>
  <c r="D9" i="4"/>
  <c r="F9" i="1"/>
  <c r="G9" i="1" s="1"/>
  <c r="F10" i="1"/>
  <c r="G10" i="1" s="1"/>
  <c r="E10" i="4" l="1"/>
  <c r="I10" i="4"/>
  <c r="D10" i="4"/>
  <c r="D11" i="4" s="1"/>
  <c r="F9" i="4" s="1"/>
  <c r="G9" i="4" s="1"/>
  <c r="E10" i="1"/>
  <c r="G11" i="1"/>
  <c r="K9" i="1" l="1"/>
  <c r="J9" i="1"/>
  <c r="K7" i="1"/>
  <c r="J7" i="1"/>
  <c r="L7" i="1" s="1"/>
  <c r="K5" i="1"/>
  <c r="J5" i="1"/>
  <c r="F10" i="4"/>
  <c r="G10" i="4" s="1"/>
  <c r="K4" i="1"/>
  <c r="L4" i="1" s="1"/>
  <c r="J6" i="1"/>
  <c r="K6" i="1"/>
  <c r="F4" i="4"/>
  <c r="G4" i="4" s="1"/>
  <c r="F5" i="4"/>
  <c r="G5" i="4" s="1"/>
  <c r="F6" i="4"/>
  <c r="G6" i="4" s="1"/>
  <c r="F7" i="4"/>
  <c r="G7" i="4" s="1"/>
  <c r="F8" i="4"/>
  <c r="G8" i="4" s="1"/>
  <c r="J8" i="1"/>
  <c r="K8" i="1"/>
  <c r="K10" i="1"/>
  <c r="J10" i="1"/>
  <c r="L9" i="1" l="1"/>
  <c r="L10" i="1"/>
  <c r="L6" i="1"/>
  <c r="L5" i="1"/>
  <c r="L8" i="1"/>
  <c r="G11" i="4"/>
  <c r="L12" i="1" l="1"/>
  <c r="L11" i="1" s="1"/>
  <c r="L4" i="4"/>
  <c r="K4" i="4"/>
  <c r="K5" i="4"/>
  <c r="L5" i="4"/>
  <c r="L6" i="4"/>
  <c r="K6" i="4"/>
  <c r="K7" i="4"/>
  <c r="L7" i="4"/>
  <c r="L8" i="4"/>
  <c r="K8" i="4"/>
  <c r="K9" i="4"/>
  <c r="L9" i="4"/>
  <c r="L10" i="4"/>
  <c r="K10" i="4"/>
  <c r="M4" i="4" l="1"/>
  <c r="J4" i="4" s="1"/>
  <c r="M5" i="4"/>
  <c r="J5" i="4" s="1"/>
  <c r="M10" i="4"/>
  <c r="J10" i="4" s="1"/>
  <c r="M7" i="4"/>
  <c r="J7" i="4" s="1"/>
  <c r="M9" i="4"/>
  <c r="J9" i="4" s="1"/>
  <c r="M6" i="4"/>
  <c r="J6" i="4" s="1"/>
  <c r="M8" i="4"/>
  <c r="J8" i="4" s="1"/>
  <c r="J12" i="4" l="1"/>
  <c r="J11" i="4" s="1"/>
</calcChain>
</file>

<file path=xl/sharedStrings.xml><?xml version="1.0" encoding="utf-8"?>
<sst xmlns="http://schemas.openxmlformats.org/spreadsheetml/2006/main" count="77" uniqueCount="31">
  <si>
    <t>Period</t>
  </si>
  <si>
    <t>1/2-3/4</t>
  </si>
  <si>
    <t>3/4-1</t>
  </si>
  <si>
    <t>1-5/4</t>
  </si>
  <si>
    <t>5/4-3/2</t>
  </si>
  <si>
    <t>3/2-7/4</t>
  </si>
  <si>
    <t>7/4-2</t>
  </si>
  <si>
    <t>F(0,T0,T1)</t>
  </si>
  <si>
    <t>P(0,T)</t>
  </si>
  <si>
    <t>Ti</t>
  </si>
  <si>
    <t>k=</t>
  </si>
  <si>
    <t>wi</t>
  </si>
  <si>
    <t>wi*F</t>
  </si>
  <si>
    <t>d1</t>
  </si>
  <si>
    <t>d2</t>
  </si>
  <si>
    <t>p1</t>
  </si>
  <si>
    <t>p2</t>
  </si>
  <si>
    <t>1/4-1/2</t>
  </si>
  <si>
    <t>0-1/4 (T0=1/4)</t>
  </si>
  <si>
    <t>sigma</t>
  </si>
  <si>
    <t>D</t>
  </si>
  <si>
    <t>phi(D)</t>
  </si>
  <si>
    <t>PHI(D)</t>
  </si>
  <si>
    <t>DX</t>
  </si>
  <si>
    <t>Black IV</t>
  </si>
  <si>
    <t>Normal IV</t>
  </si>
  <si>
    <t>cap_price(model, %)</t>
  </si>
  <si>
    <t>cap_price(market, %)</t>
  </si>
  <si>
    <t>NORM.S.DIST( 2.33, TRUE )=</t>
  </si>
  <si>
    <t>LN(2.718)=</t>
  </si>
  <si>
    <t>Swpt_p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</si>
</sst>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0.000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164" fontId="0" fillId="0" borderId="0" xfId="1" applyNumberFormat="1" applyFont="1"/>
    <xf numFmtId="164" fontId="1" fillId="0" borderId="0" xfId="1" applyNumberFormat="1" applyFont="1"/>
    <xf numFmtId="164" fontId="0" fillId="2" borderId="0" xfId="1" applyNumberFormat="1" applyFont="1" applyFill="1"/>
    <xf numFmtId="164" fontId="1" fillId="0" borderId="0" xfId="1" applyNumberFormat="1" applyFont="1" applyAlignment="1">
      <alignment vertical="center"/>
    </xf>
    <xf numFmtId="0" fontId="0" fillId="3" borderId="0" xfId="0" applyFill="1" applyAlignment="1">
      <alignment horizontal="right"/>
    </xf>
    <xf numFmtId="49" fontId="4" fillId="0" borderId="0" xfId="0" applyNumberFormat="1" applyFont="1" applyFill="1"/>
    <xf numFmtId="0" fontId="0" fillId="4" borderId="0" xfId="0" applyFill="1"/>
    <xf numFmtId="164" fontId="5" fillId="3" borderId="0" xfId="1" applyNumberFormat="1" applyFont="1" applyFill="1" applyAlignment="1">
      <alignment vertical="center"/>
    </xf>
    <xf numFmtId="10" fontId="6" fillId="4" borderId="0" xfId="2" applyNumberFormat="1" applyFont="1" applyFill="1"/>
    <xf numFmtId="10" fontId="0" fillId="2" borderId="0" xfId="2" applyNumberFormat="1" applyFont="1" applyFill="1"/>
    <xf numFmtId="10" fontId="0" fillId="0" borderId="0" xfId="2" applyNumberFormat="1" applyFont="1"/>
    <xf numFmtId="10" fontId="1" fillId="0" borderId="0" xfId="2" applyNumberFormat="1" applyFont="1"/>
    <xf numFmtId="0" fontId="0" fillId="0" borderId="0" xfId="0" applyFill="1"/>
    <xf numFmtId="10" fontId="0" fillId="0" borderId="0" xfId="2" applyNumberFormat="1" applyFont="1" applyFill="1"/>
    <xf numFmtId="165" fontId="5" fillId="4" borderId="0" xfId="2" applyNumberFormat="1" applyFont="1" applyFill="1"/>
    <xf numFmtId="165" fontId="0" fillId="0" borderId="0" xfId="2" applyNumberFormat="1" applyFont="1" applyFill="1"/>
    <xf numFmtId="0" fontId="0" fillId="0" borderId="0" xfId="0" quotePrefix="1" applyAlignment="1">
      <alignment horizontal="right"/>
    </xf>
    <xf numFmtId="43" fontId="3" fillId="0" borderId="0" xfId="1" applyFont="1"/>
    <xf numFmtId="49" fontId="0" fillId="2" borderId="0" xfId="0" applyNumberFormat="1" applyFill="1"/>
    <xf numFmtId="10" fontId="7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right"/>
    </xf>
    <xf numFmtId="0" fontId="0" fillId="5" borderId="0" xfId="0" applyFill="1" applyAlignment="1">
      <alignment horizontal="center" vertical="center"/>
    </xf>
    <xf numFmtId="49" fontId="4" fillId="5" borderId="0" xfId="0" applyNumberFormat="1" applyFont="1" applyFill="1"/>
    <xf numFmtId="43" fontId="3" fillId="5" borderId="0" xfId="1" applyFont="1" applyFill="1"/>
    <xf numFmtId="164" fontId="0" fillId="5" borderId="0" xfId="1" applyNumberFormat="1" applyFont="1" applyFill="1"/>
    <xf numFmtId="2" fontId="3" fillId="5" borderId="0" xfId="0" applyNumberFormat="1" applyFont="1" applyFill="1"/>
    <xf numFmtId="10" fontId="0" fillId="5" borderId="0" xfId="2" applyNumberFormat="1" applyFont="1" applyFill="1"/>
    <xf numFmtId="0" fontId="0" fillId="5" borderId="0" xfId="0" applyFill="1"/>
    <xf numFmtId="49" fontId="0" fillId="5" borderId="0" xfId="0" applyNumberFormat="1" applyFill="1"/>
    <xf numFmtId="43" fontId="0" fillId="5" borderId="0" xfId="1" applyFont="1" applyFill="1"/>
    <xf numFmtId="2" fontId="0" fillId="5" borderId="0" xfId="0" applyNumberFormat="1" applyFill="1"/>
    <xf numFmtId="10" fontId="0" fillId="6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I6" sqref="I6"/>
    </sheetView>
  </sheetViews>
  <sheetFormatPr defaultRowHeight="14.25" x14ac:dyDescent="0.45"/>
  <cols>
    <col min="1" max="1" width="5.9296875" style="24" customWidth="1"/>
    <col min="2" max="2" width="12.33203125" style="1" bestFit="1" customWidth="1"/>
    <col min="3" max="3" width="23.1328125" bestFit="1" customWidth="1"/>
    <col min="4" max="4" width="9.46484375" style="4" bestFit="1" customWidth="1"/>
    <col min="6" max="10" width="9.06640625" style="4"/>
    <col min="11" max="11" width="18.06640625" style="4" bestFit="1" customWidth="1"/>
    <col min="12" max="12" width="7.59765625" style="14" bestFit="1" customWidth="1"/>
  </cols>
  <sheetData>
    <row r="1" spans="1:12" x14ac:dyDescent="0.45">
      <c r="B1" s="1" t="s">
        <v>0</v>
      </c>
      <c r="C1" t="s">
        <v>7</v>
      </c>
      <c r="D1" s="4" t="s">
        <v>8</v>
      </c>
      <c r="E1" t="s">
        <v>9</v>
      </c>
      <c r="F1" s="4" t="s">
        <v>11</v>
      </c>
      <c r="G1" s="4" t="s">
        <v>12</v>
      </c>
      <c r="H1" s="4" t="s">
        <v>15</v>
      </c>
      <c r="I1" s="4" t="s">
        <v>16</v>
      </c>
      <c r="J1" s="4" t="s">
        <v>13</v>
      </c>
      <c r="K1" s="4" t="s">
        <v>14</v>
      </c>
      <c r="L1" s="14" t="s">
        <v>30</v>
      </c>
    </row>
    <row r="2" spans="1:12" x14ac:dyDescent="0.45">
      <c r="A2" s="24">
        <v>0</v>
      </c>
      <c r="B2" s="1">
        <v>0</v>
      </c>
      <c r="D2" s="4">
        <v>1</v>
      </c>
      <c r="E2" s="3">
        <v>0</v>
      </c>
    </row>
    <row r="3" spans="1:12" x14ac:dyDescent="0.45">
      <c r="A3" s="24">
        <v>1</v>
      </c>
      <c r="B3" s="9" t="s">
        <v>18</v>
      </c>
      <c r="C3" s="21">
        <v>0.06</v>
      </c>
      <c r="D3" s="4">
        <f>D2/(1+C3/4)</f>
        <v>0.98522167487684742</v>
      </c>
      <c r="E3" s="3">
        <f>0.25+E2</f>
        <v>0.25</v>
      </c>
    </row>
    <row r="4" spans="1:12" x14ac:dyDescent="0.45">
      <c r="A4" s="24">
        <v>2</v>
      </c>
      <c r="B4" s="9" t="s">
        <v>17</v>
      </c>
      <c r="C4" s="21">
        <v>0.08</v>
      </c>
      <c r="D4" s="4">
        <f t="shared" ref="D4:D10" si="0">D3/(1+C4/4)</f>
        <v>0.96590360282043863</v>
      </c>
      <c r="E4" s="3">
        <f t="shared" ref="E4:E10" si="1">0.25+E3</f>
        <v>0.5</v>
      </c>
      <c r="F4" s="4">
        <f t="shared" ref="F4:F10" si="2">D4/$D$11</f>
        <v>0.15318648465153933</v>
      </c>
      <c r="G4" s="4">
        <f t="shared" ref="G4:G10" si="3">F4*C4</f>
        <v>1.2254918772123147E-2</v>
      </c>
      <c r="H4" s="4">
        <v>0</v>
      </c>
      <c r="I4" s="4">
        <f>$F$12*SQRT($E$6)</f>
        <v>0.30468078537329801</v>
      </c>
      <c r="J4" s="4">
        <f>(H4+0.5*I4^2)/I4</f>
        <v>0.15234039268664901</v>
      </c>
      <c r="K4" s="4">
        <f>(H4-0.5*I4^2)/I4</f>
        <v>-0.15234039268664901</v>
      </c>
      <c r="L4" s="14">
        <f>0.25*D4*($D$12*_xlfn.NORM.S.DIST(J4, TRUE )-$D$12*_xlfn.NORM.S.DIST(K4, TRUE ))</f>
        <v>2.7809784028043558E-3</v>
      </c>
    </row>
    <row r="5" spans="1:12" x14ac:dyDescent="0.45">
      <c r="A5" s="24">
        <v>3</v>
      </c>
      <c r="B5" s="9" t="s">
        <v>1</v>
      </c>
      <c r="C5" s="21">
        <v>0.09</v>
      </c>
      <c r="D5" s="4">
        <f t="shared" si="0"/>
        <v>0.9446490003133875</v>
      </c>
      <c r="E5" s="3">
        <f t="shared" si="1"/>
        <v>0.75</v>
      </c>
      <c r="F5" s="4">
        <f t="shared" si="2"/>
        <v>0.14981563291104094</v>
      </c>
      <c r="G5" s="4">
        <f t="shared" si="3"/>
        <v>1.3483406961993684E-2</v>
      </c>
      <c r="H5" s="4">
        <v>0</v>
      </c>
      <c r="I5" s="4">
        <f t="shared" ref="I5:I10" si="4">$F$12*SQRT($E$6)</f>
        <v>0.30468078537329801</v>
      </c>
      <c r="J5" s="4">
        <f t="shared" ref="J5:J10" si="5">(H5+0.5*I5^2)/I5</f>
        <v>0.15234039268664901</v>
      </c>
      <c r="K5" s="4">
        <f t="shared" ref="K5:K10" si="6">(H5-0.5*I5^2)/I5</f>
        <v>-0.15234039268664901</v>
      </c>
      <c r="L5" s="14">
        <f t="shared" ref="L5:L10" si="7">0.25*D5*($D$12*_xlfn.NORM.S.DIST(J5, TRUE )-$D$12*_xlfn.NORM.S.DIST(K5, TRUE ))</f>
        <v>2.7197832790262651E-3</v>
      </c>
    </row>
    <row r="6" spans="1:12" s="33" customFormat="1" x14ac:dyDescent="0.45">
      <c r="A6" s="27">
        <v>4</v>
      </c>
      <c r="B6" s="28" t="s">
        <v>2</v>
      </c>
      <c r="C6" s="29">
        <v>0.1</v>
      </c>
      <c r="D6" s="30">
        <f t="shared" si="0"/>
        <v>0.92160878079354891</v>
      </c>
      <c r="E6" s="31">
        <f t="shared" si="1"/>
        <v>1</v>
      </c>
      <c r="F6" s="30">
        <f t="shared" si="2"/>
        <v>0.14616159308394239</v>
      </c>
      <c r="G6" s="30">
        <f t="shared" si="3"/>
        <v>1.4616159308394239E-2</v>
      </c>
      <c r="H6" s="30">
        <v>0</v>
      </c>
      <c r="I6" s="30">
        <f t="shared" si="4"/>
        <v>0.30468078537329801</v>
      </c>
      <c r="J6" s="30">
        <f t="shared" si="5"/>
        <v>0.15234039268664901</v>
      </c>
      <c r="K6" s="30">
        <f t="shared" si="6"/>
        <v>-0.15234039268664901</v>
      </c>
      <c r="L6" s="32">
        <f t="shared" si="7"/>
        <v>2.6534471014890396E-3</v>
      </c>
    </row>
    <row r="7" spans="1:12" x14ac:dyDescent="0.45">
      <c r="A7" s="24">
        <v>5</v>
      </c>
      <c r="B7" s="1" t="s">
        <v>3</v>
      </c>
      <c r="C7" s="21">
        <v>0.1</v>
      </c>
      <c r="D7" s="4">
        <f t="shared" si="0"/>
        <v>0.89913051784736486</v>
      </c>
      <c r="E7" s="3">
        <f t="shared" si="1"/>
        <v>1.25</v>
      </c>
      <c r="F7" s="4">
        <f t="shared" si="2"/>
        <v>0.14259667617945601</v>
      </c>
      <c r="G7" s="4">
        <f t="shared" si="3"/>
        <v>1.4259667617945601E-2</v>
      </c>
      <c r="H7" s="4">
        <v>0</v>
      </c>
      <c r="I7" s="4">
        <f>$F$12*SQRT($E$6)</f>
        <v>0.30468078537329801</v>
      </c>
      <c r="J7" s="4">
        <f t="shared" si="5"/>
        <v>0.15234039268664901</v>
      </c>
      <c r="K7" s="4">
        <f t="shared" si="6"/>
        <v>-0.15234039268664901</v>
      </c>
      <c r="L7" s="37">
        <f t="shared" si="7"/>
        <v>2.5887288795015022E-3</v>
      </c>
    </row>
    <row r="8" spans="1:12" x14ac:dyDescent="0.45">
      <c r="A8" s="24">
        <v>6</v>
      </c>
      <c r="B8" s="1" t="s">
        <v>4</v>
      </c>
      <c r="C8" s="21">
        <v>0.1</v>
      </c>
      <c r="D8" s="4">
        <f t="shared" si="0"/>
        <v>0.87720050521694137</v>
      </c>
      <c r="E8" s="3">
        <f t="shared" si="1"/>
        <v>1.5</v>
      </c>
      <c r="F8" s="4">
        <f t="shared" si="2"/>
        <v>0.13911870846776198</v>
      </c>
      <c r="G8" s="4">
        <f t="shared" si="3"/>
        <v>1.3911870846776198E-2</v>
      </c>
      <c r="H8" s="4">
        <v>0</v>
      </c>
      <c r="I8" s="4">
        <f t="shared" si="4"/>
        <v>0.30468078537329801</v>
      </c>
      <c r="J8" s="4">
        <f t="shared" si="5"/>
        <v>0.15234039268664901</v>
      </c>
      <c r="K8" s="4">
        <f t="shared" si="6"/>
        <v>-0.15234039268664901</v>
      </c>
      <c r="L8" s="37">
        <f t="shared" si="7"/>
        <v>2.5255891507331733E-3</v>
      </c>
    </row>
    <row r="9" spans="1:12" x14ac:dyDescent="0.45">
      <c r="A9" s="24">
        <v>7</v>
      </c>
      <c r="B9" s="1" t="s">
        <v>5</v>
      </c>
      <c r="C9" s="21">
        <v>0.09</v>
      </c>
      <c r="D9" s="4">
        <f t="shared" si="0"/>
        <v>0.85789780461314558</v>
      </c>
      <c r="E9" s="3">
        <f t="shared" si="1"/>
        <v>1.75</v>
      </c>
      <c r="F9" s="4">
        <f t="shared" si="2"/>
        <v>0.13605741659438822</v>
      </c>
      <c r="G9" s="4">
        <f t="shared" si="3"/>
        <v>1.2245167493494939E-2</v>
      </c>
      <c r="H9" s="4">
        <v>0</v>
      </c>
      <c r="I9" s="4">
        <f t="shared" si="4"/>
        <v>0.30468078537329801</v>
      </c>
      <c r="J9" s="4">
        <f t="shared" si="5"/>
        <v>0.15234039268664901</v>
      </c>
      <c r="K9" s="4">
        <f t="shared" si="6"/>
        <v>-0.15234039268664901</v>
      </c>
      <c r="L9" s="37">
        <f t="shared" si="7"/>
        <v>2.4700138393478465E-3</v>
      </c>
    </row>
    <row r="10" spans="1:12" x14ac:dyDescent="0.45">
      <c r="A10" s="24">
        <v>8</v>
      </c>
      <c r="B10" s="22" t="s">
        <v>6</v>
      </c>
      <c r="C10" s="21">
        <v>0.09</v>
      </c>
      <c r="D10" s="6">
        <f t="shared" si="0"/>
        <v>0.83901985781236732</v>
      </c>
      <c r="E10" s="3">
        <f t="shared" si="1"/>
        <v>2</v>
      </c>
      <c r="F10" s="4">
        <f t="shared" si="2"/>
        <v>0.13306348811187113</v>
      </c>
      <c r="G10" s="4">
        <f t="shared" si="3"/>
        <v>1.1975713930068401E-2</v>
      </c>
      <c r="H10" s="4">
        <v>0</v>
      </c>
      <c r="I10" s="4">
        <f t="shared" si="4"/>
        <v>0.30468078537329801</v>
      </c>
      <c r="J10" s="4">
        <f t="shared" si="5"/>
        <v>0.15234039268664901</v>
      </c>
      <c r="K10" s="4">
        <f t="shared" si="6"/>
        <v>-0.15234039268664901</v>
      </c>
      <c r="L10" s="37">
        <f t="shared" si="7"/>
        <v>2.4156614565749111E-3</v>
      </c>
    </row>
    <row r="11" spans="1:12" x14ac:dyDescent="0.45">
      <c r="D11" s="7">
        <f>SUM(D4:D10)</f>
        <v>6.305410069417194</v>
      </c>
      <c r="G11" s="4">
        <f>SUM(G4:G10)</f>
        <v>9.2746904930796195E-2</v>
      </c>
      <c r="L11" s="15">
        <f>ABS(L12-L13)</f>
        <v>6.6738425671258872E-9</v>
      </c>
    </row>
    <row r="12" spans="1:12" ht="16.5" x14ac:dyDescent="0.75">
      <c r="C12" s="8" t="s">
        <v>10</v>
      </c>
      <c r="D12" s="11">
        <f>(D6-D10)/SUM(D7:D10)*4</f>
        <v>9.5114321443452166E-2</v>
      </c>
      <c r="E12" s="10" t="s">
        <v>19</v>
      </c>
      <c r="F12" s="12">
        <v>0.30468078537329801</v>
      </c>
      <c r="K12" s="6" t="s">
        <v>26</v>
      </c>
      <c r="L12" s="13">
        <f>SUM(L7:L10)</f>
        <v>9.9999933261574331E-3</v>
      </c>
    </row>
    <row r="13" spans="1:12" x14ac:dyDescent="0.45">
      <c r="E13" s="16" t="s">
        <v>24</v>
      </c>
      <c r="F13" s="17">
        <f>15.35%</f>
        <v>0.1535</v>
      </c>
      <c r="K13" s="4" t="s">
        <v>27</v>
      </c>
      <c r="L13" s="23">
        <v>0.01</v>
      </c>
    </row>
    <row r="15" spans="1:12" x14ac:dyDescent="0.45">
      <c r="C15" s="20" t="s">
        <v>28</v>
      </c>
      <c r="D15" s="4">
        <f>_xlfn.NORM.S.DIST( 2.33, TRUE )</f>
        <v>0.99009692444083575</v>
      </c>
    </row>
    <row r="16" spans="1:12" x14ac:dyDescent="0.45">
      <c r="C16" s="20" t="s">
        <v>29</v>
      </c>
      <c r="D16" s="4">
        <f>LN(2.718)</f>
        <v>0.99989631572895199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H21" sqref="H21"/>
    </sheetView>
  </sheetViews>
  <sheetFormatPr defaultRowHeight="14.25" x14ac:dyDescent="0.45"/>
  <cols>
    <col min="1" max="1" width="5.9296875" style="24" customWidth="1"/>
    <col min="2" max="2" width="12.33203125" style="1" bestFit="1" customWidth="1"/>
    <col min="3" max="3" width="9.06640625" style="25"/>
    <col min="4" max="4" width="9.06640625" style="4"/>
    <col min="5" max="5" width="8.59765625" bestFit="1" customWidth="1"/>
    <col min="6" max="8" width="9.06640625" style="4"/>
    <col min="9" max="9" width="18.73046875" style="4" bestFit="1" customWidth="1"/>
    <col min="10" max="10" width="6.59765625" style="14" bestFit="1" customWidth="1"/>
    <col min="11" max="11" width="12" style="4" customWidth="1"/>
    <col min="12" max="13" width="9.06640625" style="4"/>
  </cols>
  <sheetData>
    <row r="1" spans="1:13" x14ac:dyDescent="0.45">
      <c r="B1" s="1" t="s">
        <v>0</v>
      </c>
      <c r="C1" s="25" t="s">
        <v>7</v>
      </c>
      <c r="D1" s="4" t="s">
        <v>8</v>
      </c>
      <c r="E1" t="s">
        <v>9</v>
      </c>
      <c r="F1" s="4" t="s">
        <v>11</v>
      </c>
      <c r="G1" s="4" t="s">
        <v>12</v>
      </c>
      <c r="H1" s="4" t="s">
        <v>16</v>
      </c>
      <c r="I1" s="4" t="s">
        <v>20</v>
      </c>
      <c r="J1" s="14" t="s">
        <v>30</v>
      </c>
      <c r="K1" s="4" t="s">
        <v>22</v>
      </c>
      <c r="L1" s="4" t="s">
        <v>21</v>
      </c>
      <c r="M1" s="4" t="s">
        <v>23</v>
      </c>
    </row>
    <row r="2" spans="1:13" x14ac:dyDescent="0.45">
      <c r="A2" s="24">
        <v>0</v>
      </c>
      <c r="B2" s="1">
        <v>0</v>
      </c>
      <c r="D2" s="4">
        <v>1</v>
      </c>
      <c r="E2" s="2">
        <v>0</v>
      </c>
    </row>
    <row r="3" spans="1:13" x14ac:dyDescent="0.45">
      <c r="A3" s="24">
        <v>1</v>
      </c>
      <c r="B3" s="1" t="s">
        <v>18</v>
      </c>
      <c r="C3" s="25">
        <v>0.06</v>
      </c>
      <c r="D3" s="4">
        <f>D2/(1+C3/4)</f>
        <v>0.98522167487684742</v>
      </c>
      <c r="E3" s="2">
        <f>0.25+E2</f>
        <v>0.25</v>
      </c>
    </row>
    <row r="4" spans="1:13" x14ac:dyDescent="0.45">
      <c r="A4" s="24">
        <v>2</v>
      </c>
      <c r="B4" s="1" t="s">
        <v>17</v>
      </c>
      <c r="C4" s="25">
        <v>0.08</v>
      </c>
      <c r="D4" s="4">
        <f t="shared" ref="D4:D10" si="0">D3/(1+C4/4)</f>
        <v>0.96590360282043863</v>
      </c>
      <c r="E4" s="2">
        <f t="shared" ref="E4:E10" si="1">0.25+E3</f>
        <v>0.5</v>
      </c>
      <c r="F4" s="4">
        <f t="shared" ref="F4:F10" si="2">D4/$D$11</f>
        <v>0.15318648465153933</v>
      </c>
      <c r="G4" s="4">
        <f t="shared" ref="G4:G10" si="3">F4*C4</f>
        <v>1.2254918772123147E-2</v>
      </c>
      <c r="H4" s="4">
        <f>$F$12*SQRT($E$6)</f>
        <v>2.8867823471690285E-2</v>
      </c>
      <c r="I4" s="4">
        <f>($D$12-$D$12)/H4</f>
        <v>0</v>
      </c>
      <c r="J4" s="14">
        <f>0.25*D4*H4*M4</f>
        <v>2.7809802294074489E-3</v>
      </c>
      <c r="K4" s="4">
        <f>_xlfn.NORM.S.DIST(I4, TRUE )</f>
        <v>0.5</v>
      </c>
      <c r="L4" s="4">
        <f>_xlfn.NORM.S.DIST(I4, FALSE )</f>
        <v>0.3989422804014327</v>
      </c>
      <c r="M4" s="4">
        <f>I4*K4+L4</f>
        <v>0.3989422804014327</v>
      </c>
    </row>
    <row r="5" spans="1:13" x14ac:dyDescent="0.45">
      <c r="A5" s="24">
        <v>3</v>
      </c>
      <c r="B5" s="1" t="s">
        <v>1</v>
      </c>
      <c r="C5" s="25">
        <v>0.09</v>
      </c>
      <c r="D5" s="4">
        <f t="shared" si="0"/>
        <v>0.9446490003133875</v>
      </c>
      <c r="E5" s="2">
        <f t="shared" si="1"/>
        <v>0.75</v>
      </c>
      <c r="F5" s="4">
        <f t="shared" si="2"/>
        <v>0.14981563291104094</v>
      </c>
      <c r="G5" s="4">
        <f t="shared" si="3"/>
        <v>1.3483406961993684E-2</v>
      </c>
      <c r="H5" s="4">
        <f t="shared" ref="H5:H10" si="4">$F$12*SQRT($E$6)</f>
        <v>2.8867823471690285E-2</v>
      </c>
      <c r="I5" s="4">
        <f t="shared" ref="I5:I10" si="5">($D$12-$D$12)/H5</f>
        <v>0</v>
      </c>
      <c r="J5" s="14">
        <f t="shared" ref="J5:J10" si="6">0.25*D5*H5*M5</f>
        <v>2.7197850654351579E-3</v>
      </c>
      <c r="K5" s="4">
        <f t="shared" ref="K5:K10" si="7">_xlfn.NORM.S.DIST(I5, TRUE )</f>
        <v>0.5</v>
      </c>
      <c r="L5" s="4">
        <f t="shared" ref="L5:L10" si="8">_xlfn.NORM.S.DIST(I5, FALSE )</f>
        <v>0.3989422804014327</v>
      </c>
      <c r="M5" s="4">
        <f t="shared" ref="M5:M10" si="9">I5*K5+L5</f>
        <v>0.3989422804014327</v>
      </c>
    </row>
    <row r="6" spans="1:13" s="33" customFormat="1" x14ac:dyDescent="0.45">
      <c r="A6" s="27">
        <v>4</v>
      </c>
      <c r="B6" s="34" t="s">
        <v>2</v>
      </c>
      <c r="C6" s="35">
        <v>0.1</v>
      </c>
      <c r="D6" s="30">
        <f t="shared" si="0"/>
        <v>0.92160878079354891</v>
      </c>
      <c r="E6" s="36">
        <f t="shared" si="1"/>
        <v>1</v>
      </c>
      <c r="F6" s="30">
        <f t="shared" si="2"/>
        <v>0.14616159308394239</v>
      </c>
      <c r="G6" s="30">
        <f t="shared" si="3"/>
        <v>1.4616159308394239E-2</v>
      </c>
      <c r="H6" s="30">
        <f t="shared" si="4"/>
        <v>2.8867823471690285E-2</v>
      </c>
      <c r="I6" s="30">
        <f t="shared" si="5"/>
        <v>0</v>
      </c>
      <c r="J6" s="32">
        <f>0.25*D6*H6*M6</f>
        <v>2.6534488443269839E-3</v>
      </c>
      <c r="K6" s="30">
        <f t="shared" si="7"/>
        <v>0.5</v>
      </c>
      <c r="L6" s="30">
        <f t="shared" si="8"/>
        <v>0.3989422804014327</v>
      </c>
      <c r="M6" s="30">
        <f t="shared" si="9"/>
        <v>0.3989422804014327</v>
      </c>
    </row>
    <row r="7" spans="1:13" x14ac:dyDescent="0.45">
      <c r="A7" s="24">
        <v>5</v>
      </c>
      <c r="B7" s="1" t="s">
        <v>3</v>
      </c>
      <c r="C7" s="25">
        <v>0.1</v>
      </c>
      <c r="D7" s="4">
        <f t="shared" si="0"/>
        <v>0.89913051784736486</v>
      </c>
      <c r="E7" s="2">
        <f t="shared" si="1"/>
        <v>1.25</v>
      </c>
      <c r="F7" s="4">
        <f t="shared" si="2"/>
        <v>0.14259667617945601</v>
      </c>
      <c r="G7" s="4">
        <f t="shared" si="3"/>
        <v>1.4259667617945601E-2</v>
      </c>
      <c r="H7" s="4">
        <f t="shared" si="4"/>
        <v>2.8867823471690285E-2</v>
      </c>
      <c r="I7" s="4">
        <f t="shared" si="5"/>
        <v>0</v>
      </c>
      <c r="J7" s="37">
        <f t="shared" si="6"/>
        <v>2.5887305798312039E-3</v>
      </c>
      <c r="K7" s="4">
        <f t="shared" si="7"/>
        <v>0.5</v>
      </c>
      <c r="L7" s="4">
        <f t="shared" si="8"/>
        <v>0.3989422804014327</v>
      </c>
      <c r="M7" s="4">
        <f t="shared" si="9"/>
        <v>0.3989422804014327</v>
      </c>
    </row>
    <row r="8" spans="1:13" x14ac:dyDescent="0.45">
      <c r="A8" s="24">
        <v>6</v>
      </c>
      <c r="B8" s="1" t="s">
        <v>4</v>
      </c>
      <c r="C8" s="25">
        <v>0.1</v>
      </c>
      <c r="D8" s="4">
        <f t="shared" si="0"/>
        <v>0.87720050521694137</v>
      </c>
      <c r="E8" s="2">
        <f t="shared" si="1"/>
        <v>1.5</v>
      </c>
      <c r="F8" s="4">
        <f t="shared" si="2"/>
        <v>0.13911870846776198</v>
      </c>
      <c r="G8" s="4">
        <f t="shared" si="3"/>
        <v>1.3911870846776198E-2</v>
      </c>
      <c r="H8" s="4">
        <f t="shared" si="4"/>
        <v>2.8867823471690285E-2</v>
      </c>
      <c r="I8" s="4">
        <f t="shared" si="5"/>
        <v>0</v>
      </c>
      <c r="J8" s="37">
        <f t="shared" si="6"/>
        <v>2.5255908095914185E-3</v>
      </c>
      <c r="K8" s="4">
        <f t="shared" si="7"/>
        <v>0.5</v>
      </c>
      <c r="L8" s="4">
        <f t="shared" si="8"/>
        <v>0.3989422804014327</v>
      </c>
      <c r="M8" s="4">
        <f t="shared" si="9"/>
        <v>0.3989422804014327</v>
      </c>
    </row>
    <row r="9" spans="1:13" x14ac:dyDescent="0.45">
      <c r="A9" s="24">
        <v>7</v>
      </c>
      <c r="B9" s="1" t="s">
        <v>5</v>
      </c>
      <c r="C9" s="25">
        <v>0.09</v>
      </c>
      <c r="D9" s="4">
        <f t="shared" si="0"/>
        <v>0.85789780461314558</v>
      </c>
      <c r="E9" s="2">
        <f t="shared" si="1"/>
        <v>1.75</v>
      </c>
      <c r="F9" s="4">
        <f t="shared" si="2"/>
        <v>0.13605741659438822</v>
      </c>
      <c r="G9" s="4">
        <f t="shared" si="3"/>
        <v>1.2245167493494939E-2</v>
      </c>
      <c r="H9" s="4">
        <f t="shared" si="4"/>
        <v>2.8867823471690285E-2</v>
      </c>
      <c r="I9" s="4">
        <f t="shared" si="5"/>
        <v>0</v>
      </c>
      <c r="J9" s="37">
        <f t="shared" si="6"/>
        <v>2.4700154617030988E-3</v>
      </c>
      <c r="K9" s="4">
        <f t="shared" si="7"/>
        <v>0.5</v>
      </c>
      <c r="L9" s="4">
        <f t="shared" si="8"/>
        <v>0.3989422804014327</v>
      </c>
      <c r="M9" s="4">
        <f t="shared" si="9"/>
        <v>0.3989422804014327</v>
      </c>
    </row>
    <row r="10" spans="1:13" x14ac:dyDescent="0.45">
      <c r="A10" s="24">
        <v>8</v>
      </c>
      <c r="B10" s="22" t="s">
        <v>6</v>
      </c>
      <c r="C10" s="25">
        <v>0.09</v>
      </c>
      <c r="D10" s="6">
        <f t="shared" si="0"/>
        <v>0.83901985781236732</v>
      </c>
      <c r="E10" s="2">
        <f t="shared" si="1"/>
        <v>2</v>
      </c>
      <c r="F10" s="4">
        <f t="shared" si="2"/>
        <v>0.13306348811187113</v>
      </c>
      <c r="G10" s="4">
        <f t="shared" si="3"/>
        <v>1.1975713930068401E-2</v>
      </c>
      <c r="H10" s="4">
        <f t="shared" si="4"/>
        <v>2.8867823471690285E-2</v>
      </c>
      <c r="I10" s="4">
        <f t="shared" si="5"/>
        <v>0</v>
      </c>
      <c r="J10" s="37">
        <f t="shared" si="6"/>
        <v>2.4156630432304147E-3</v>
      </c>
      <c r="K10" s="4">
        <f t="shared" si="7"/>
        <v>0.5</v>
      </c>
      <c r="L10" s="4">
        <f t="shared" si="8"/>
        <v>0.3989422804014327</v>
      </c>
      <c r="M10" s="4">
        <f t="shared" si="9"/>
        <v>0.3989422804014327</v>
      </c>
    </row>
    <row r="11" spans="1:13" x14ac:dyDescent="0.45">
      <c r="D11" s="5">
        <f>SUM(D4:D10)</f>
        <v>6.305410069417194</v>
      </c>
      <c r="G11" s="4">
        <f>SUM(G4:G10)</f>
        <v>9.2746904930796195E-2</v>
      </c>
      <c r="J11" s="15">
        <f>ABS(J12-J13)</f>
        <v>1.0564386518363555E-10</v>
      </c>
    </row>
    <row r="12" spans="1:13" x14ac:dyDescent="0.45">
      <c r="C12" s="26" t="s">
        <v>10</v>
      </c>
      <c r="D12" s="11">
        <f>(D6-D10)/SUM(D7:D10)*4</f>
        <v>9.5114321443452166E-2</v>
      </c>
      <c r="E12" s="10" t="s">
        <v>19</v>
      </c>
      <c r="F12" s="18">
        <v>2.8867823471690285E-2</v>
      </c>
      <c r="I12" s="6" t="s">
        <v>26</v>
      </c>
      <c r="J12" s="13">
        <f>SUM(J7:J10)</f>
        <v>9.999999894356135E-3</v>
      </c>
    </row>
    <row r="13" spans="1:13" x14ac:dyDescent="0.45">
      <c r="E13" s="16" t="s">
        <v>25</v>
      </c>
      <c r="F13" s="19">
        <v>1.43359915730213E-2</v>
      </c>
      <c r="I13" s="4" t="s">
        <v>27</v>
      </c>
      <c r="J13" s="14">
        <v>0.01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E5FD-A9F0-49DA-ABB9-711FA42154FD}">
  <dimension ref="A1:L16"/>
  <sheetViews>
    <sheetView workbookViewId="0">
      <selection activeCell="F13" sqref="F13"/>
    </sheetView>
  </sheetViews>
  <sheetFormatPr defaultRowHeight="14.25" x14ac:dyDescent="0.45"/>
  <cols>
    <col min="1" max="1" width="5.9296875" style="24" customWidth="1"/>
    <col min="2" max="2" width="12.33203125" style="1" bestFit="1" customWidth="1"/>
    <col min="3" max="3" width="23.1328125" bestFit="1" customWidth="1"/>
    <col min="4" max="4" width="9.46484375" style="4" bestFit="1" customWidth="1"/>
    <col min="6" max="10" width="9.06640625" style="4"/>
    <col min="11" max="11" width="18.06640625" style="4" bestFit="1" customWidth="1"/>
    <col min="12" max="12" width="7.59765625" style="14" bestFit="1" customWidth="1"/>
  </cols>
  <sheetData>
    <row r="1" spans="1:12" x14ac:dyDescent="0.45">
      <c r="B1" s="1" t="s">
        <v>0</v>
      </c>
      <c r="C1" t="s">
        <v>7</v>
      </c>
      <c r="D1" s="4" t="s">
        <v>8</v>
      </c>
      <c r="E1" t="s">
        <v>9</v>
      </c>
      <c r="F1" s="4" t="s">
        <v>11</v>
      </c>
      <c r="G1" s="4" t="s">
        <v>12</v>
      </c>
      <c r="H1" s="4" t="s">
        <v>15</v>
      </c>
      <c r="I1" s="4" t="s">
        <v>16</v>
      </c>
      <c r="J1" s="4" t="s">
        <v>13</v>
      </c>
      <c r="K1" s="4" t="s">
        <v>14</v>
      </c>
      <c r="L1" s="14" t="s">
        <v>30</v>
      </c>
    </row>
    <row r="2" spans="1:12" x14ac:dyDescent="0.45">
      <c r="A2" s="24">
        <v>0</v>
      </c>
      <c r="B2" s="1">
        <v>0</v>
      </c>
      <c r="D2" s="4">
        <v>1</v>
      </c>
      <c r="E2" s="3">
        <v>0</v>
      </c>
    </row>
    <row r="3" spans="1:12" x14ac:dyDescent="0.45">
      <c r="A3" s="24">
        <v>1</v>
      </c>
      <c r="B3" s="9" t="s">
        <v>18</v>
      </c>
      <c r="C3" s="21">
        <v>0.06</v>
      </c>
      <c r="D3" s="4">
        <f>D2/(1+C3/4)</f>
        <v>0.98522167487684742</v>
      </c>
      <c r="E3" s="3">
        <f>0.25+E2</f>
        <v>0.25</v>
      </c>
    </row>
    <row r="4" spans="1:12" x14ac:dyDescent="0.45">
      <c r="A4" s="24">
        <v>2</v>
      </c>
      <c r="B4" s="9" t="s">
        <v>17</v>
      </c>
      <c r="C4" s="21">
        <v>0.08</v>
      </c>
      <c r="D4" s="4">
        <f t="shared" ref="D4:D10" si="0">D3/(1+C4/4)</f>
        <v>0.96590360282043863</v>
      </c>
      <c r="E4" s="3">
        <f t="shared" ref="E4:E10" si="1">0.25+E3</f>
        <v>0.5</v>
      </c>
      <c r="F4" s="4">
        <f t="shared" ref="F4:F10" si="2">D4/$D$11</f>
        <v>0.15318648465153933</v>
      </c>
      <c r="G4" s="4">
        <f t="shared" ref="G4:G10" si="3">F4*C4</f>
        <v>1.2254918772123147E-2</v>
      </c>
      <c r="H4" s="4">
        <v>0</v>
      </c>
      <c r="I4" s="4">
        <f>$F$12*SQRT($E$6)</f>
        <v>0.5</v>
      </c>
      <c r="J4" s="4">
        <f>(H4+0.5*I4^2)/I4</f>
        <v>0.25</v>
      </c>
      <c r="K4" s="4">
        <f>(H4-0.5*I4^2)/I4</f>
        <v>-0.25</v>
      </c>
      <c r="L4" s="14">
        <f>0.25*D4*($D$12*_xlfn.NORM.S.DIST(J4, TRUE )-$D$12*_xlfn.NORM.S.DIST(K4, TRUE ))</f>
        <v>4.5341375396057608E-3</v>
      </c>
    </row>
    <row r="5" spans="1:12" x14ac:dyDescent="0.45">
      <c r="A5" s="24">
        <v>3</v>
      </c>
      <c r="B5" s="9" t="s">
        <v>1</v>
      </c>
      <c r="C5" s="21">
        <v>0.09</v>
      </c>
      <c r="D5" s="4">
        <f t="shared" si="0"/>
        <v>0.9446490003133875</v>
      </c>
      <c r="E5" s="3">
        <f t="shared" si="1"/>
        <v>0.75</v>
      </c>
      <c r="F5" s="4">
        <f t="shared" si="2"/>
        <v>0.14981563291104094</v>
      </c>
      <c r="G5" s="4">
        <f t="shared" si="3"/>
        <v>1.3483406961993684E-2</v>
      </c>
      <c r="H5" s="4">
        <v>0</v>
      </c>
      <c r="I5" s="4">
        <f t="shared" ref="I5:I10" si="4">$F$12*SQRT($E$6)</f>
        <v>0.5</v>
      </c>
      <c r="J5" s="4">
        <f t="shared" ref="J5:J10" si="5">(H5+0.5*I5^2)/I5</f>
        <v>0.25</v>
      </c>
      <c r="K5" s="4">
        <f t="shared" ref="K5:K10" si="6">(H5-0.5*I5^2)/I5</f>
        <v>-0.25</v>
      </c>
      <c r="L5" s="14">
        <f t="shared" ref="L5:L10" si="7">0.25*D5*($D$12*_xlfn.NORM.S.DIST(J5, TRUE )-$D$12*_xlfn.NORM.S.DIST(K5, TRUE ))</f>
        <v>4.4343643419127244E-3</v>
      </c>
    </row>
    <row r="6" spans="1:12" s="33" customFormat="1" x14ac:dyDescent="0.45">
      <c r="A6" s="27">
        <v>4</v>
      </c>
      <c r="B6" s="28" t="s">
        <v>2</v>
      </c>
      <c r="C6" s="29">
        <v>0.1</v>
      </c>
      <c r="D6" s="30">
        <f t="shared" si="0"/>
        <v>0.92160878079354891</v>
      </c>
      <c r="E6" s="31">
        <f t="shared" si="1"/>
        <v>1</v>
      </c>
      <c r="F6" s="30">
        <f t="shared" si="2"/>
        <v>0.14616159308394239</v>
      </c>
      <c r="G6" s="30">
        <f t="shared" si="3"/>
        <v>1.4616159308394239E-2</v>
      </c>
      <c r="H6" s="30">
        <v>0</v>
      </c>
      <c r="I6" s="30">
        <f t="shared" si="4"/>
        <v>0.5</v>
      </c>
      <c r="J6" s="30">
        <f t="shared" si="5"/>
        <v>0.25</v>
      </c>
      <c r="K6" s="30">
        <f t="shared" si="6"/>
        <v>-0.25</v>
      </c>
      <c r="L6" s="32">
        <f t="shared" si="7"/>
        <v>4.3262091140611955E-3</v>
      </c>
    </row>
    <row r="7" spans="1:12" x14ac:dyDescent="0.45">
      <c r="A7" s="24">
        <v>5</v>
      </c>
      <c r="B7" s="1" t="s">
        <v>3</v>
      </c>
      <c r="C7" s="21">
        <v>0.1</v>
      </c>
      <c r="D7" s="4">
        <f t="shared" si="0"/>
        <v>0.89913051784736486</v>
      </c>
      <c r="E7" s="3">
        <f t="shared" si="1"/>
        <v>1.25</v>
      </c>
      <c r="F7" s="4">
        <f t="shared" si="2"/>
        <v>0.14259667617945601</v>
      </c>
      <c r="G7" s="4">
        <f t="shared" si="3"/>
        <v>1.4259667617945601E-2</v>
      </c>
      <c r="H7" s="4">
        <v>0</v>
      </c>
      <c r="I7" s="4">
        <f>$F$12*SQRT($E$6)</f>
        <v>0.5</v>
      </c>
      <c r="J7" s="4">
        <f t="shared" si="5"/>
        <v>0.25</v>
      </c>
      <c r="K7" s="4">
        <f t="shared" si="6"/>
        <v>-0.25</v>
      </c>
      <c r="L7" s="14">
        <f t="shared" si="7"/>
        <v>4.2206918185962883E-3</v>
      </c>
    </row>
    <row r="8" spans="1:12" x14ac:dyDescent="0.45">
      <c r="A8" s="24">
        <v>6</v>
      </c>
      <c r="B8" s="1" t="s">
        <v>4</v>
      </c>
      <c r="C8" s="21">
        <v>0.1</v>
      </c>
      <c r="D8" s="4">
        <f t="shared" si="0"/>
        <v>0.87720050521694137</v>
      </c>
      <c r="E8" s="3">
        <f t="shared" si="1"/>
        <v>1.5</v>
      </c>
      <c r="F8" s="4">
        <f t="shared" si="2"/>
        <v>0.13911870846776198</v>
      </c>
      <c r="G8" s="4">
        <f t="shared" si="3"/>
        <v>1.3911870846776198E-2</v>
      </c>
      <c r="H8" s="4">
        <v>0</v>
      </c>
      <c r="I8" s="4">
        <f t="shared" si="4"/>
        <v>0.5</v>
      </c>
      <c r="J8" s="4">
        <f t="shared" si="5"/>
        <v>0.25</v>
      </c>
      <c r="K8" s="4">
        <f t="shared" si="6"/>
        <v>-0.25</v>
      </c>
      <c r="L8" s="14">
        <f t="shared" si="7"/>
        <v>4.1177481157036958E-3</v>
      </c>
    </row>
    <row r="9" spans="1:12" x14ac:dyDescent="0.45">
      <c r="A9" s="24">
        <v>7</v>
      </c>
      <c r="B9" s="1" t="s">
        <v>5</v>
      </c>
      <c r="C9" s="21">
        <v>0.09</v>
      </c>
      <c r="D9" s="4">
        <f t="shared" si="0"/>
        <v>0.85789780461314558</v>
      </c>
      <c r="E9" s="3">
        <f t="shared" si="1"/>
        <v>1.75</v>
      </c>
      <c r="F9" s="4">
        <f t="shared" si="2"/>
        <v>0.13605741659438822</v>
      </c>
      <c r="G9" s="4">
        <f t="shared" si="3"/>
        <v>1.2245167493494939E-2</v>
      </c>
      <c r="H9" s="4">
        <v>0</v>
      </c>
      <c r="I9" s="4">
        <f t="shared" si="4"/>
        <v>0.5</v>
      </c>
      <c r="J9" s="4">
        <f t="shared" si="5"/>
        <v>0.25</v>
      </c>
      <c r="K9" s="4">
        <f t="shared" si="6"/>
        <v>-0.25</v>
      </c>
      <c r="L9" s="14">
        <f t="shared" si="7"/>
        <v>4.0271375214706072E-3</v>
      </c>
    </row>
    <row r="10" spans="1:12" x14ac:dyDescent="0.45">
      <c r="A10" s="24">
        <v>8</v>
      </c>
      <c r="B10" s="22" t="s">
        <v>6</v>
      </c>
      <c r="C10" s="21">
        <v>0.09</v>
      </c>
      <c r="D10" s="6">
        <f t="shared" si="0"/>
        <v>0.83901985781236732</v>
      </c>
      <c r="E10" s="3">
        <f t="shared" si="1"/>
        <v>2</v>
      </c>
      <c r="F10" s="4">
        <f t="shared" si="2"/>
        <v>0.13306348811187113</v>
      </c>
      <c r="G10" s="4">
        <f t="shared" si="3"/>
        <v>1.1975713930068401E-2</v>
      </c>
      <c r="H10" s="4">
        <v>0</v>
      </c>
      <c r="I10" s="4">
        <f t="shared" si="4"/>
        <v>0.5</v>
      </c>
      <c r="J10" s="4">
        <f t="shared" si="5"/>
        <v>0.25</v>
      </c>
      <c r="K10" s="4">
        <f t="shared" si="6"/>
        <v>-0.25</v>
      </c>
      <c r="L10" s="14">
        <f t="shared" si="7"/>
        <v>3.9385208033942375E-3</v>
      </c>
    </row>
    <row r="11" spans="1:12" x14ac:dyDescent="0.45">
      <c r="D11" s="7">
        <f>SUM(D4:D10)</f>
        <v>6.305410069417194</v>
      </c>
      <c r="G11" s="4">
        <f>SUM(G4:G10)</f>
        <v>9.2746904930796195E-2</v>
      </c>
      <c r="L11" s="15">
        <f>ABS(L12-L13)</f>
        <v>6.3040982591648278E-3</v>
      </c>
    </row>
    <row r="12" spans="1:12" ht="16.5" x14ac:dyDescent="0.75">
      <c r="C12" s="8" t="s">
        <v>10</v>
      </c>
      <c r="D12" s="11">
        <f>(D6-D10)/SUM(D7:D10)*4</f>
        <v>9.5114321443452166E-2</v>
      </c>
      <c r="E12" s="10" t="s">
        <v>19</v>
      </c>
      <c r="F12" s="12">
        <v>0.5</v>
      </c>
      <c r="K12" s="6" t="s">
        <v>26</v>
      </c>
      <c r="L12" s="13">
        <f>SUM(L7:L10)</f>
        <v>1.6304098259164828E-2</v>
      </c>
    </row>
    <row r="13" spans="1:12" x14ac:dyDescent="0.45">
      <c r="E13" s="16" t="s">
        <v>24</v>
      </c>
      <c r="F13" s="17">
        <f>15.35%</f>
        <v>0.1535</v>
      </c>
      <c r="K13" s="4" t="s">
        <v>27</v>
      </c>
      <c r="L13" s="23">
        <v>0.01</v>
      </c>
    </row>
    <row r="15" spans="1:12" x14ac:dyDescent="0.45">
      <c r="C15" s="20" t="s">
        <v>28</v>
      </c>
      <c r="D15" s="4">
        <f>_xlfn.NORM.S.DIST( 2.33, TRUE )</f>
        <v>0.99009692444083575</v>
      </c>
    </row>
    <row r="16" spans="1:12" x14ac:dyDescent="0.45">
      <c r="C16" s="20" t="s">
        <v>29</v>
      </c>
      <c r="D16" s="4">
        <f>LN(2.718)</f>
        <v>0.99989631572895199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Black's</vt:lpstr>
      <vt:lpstr>Normal's</vt:lpstr>
      <vt:lpstr>Black's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tliu</dc:creator>
  <cp:lastModifiedBy>Liu, Tao x</cp:lastModifiedBy>
  <dcterms:created xsi:type="dcterms:W3CDTF">2017-01-30T01:14:48Z</dcterms:created>
  <dcterms:modified xsi:type="dcterms:W3CDTF">2019-01-02T02:33:55Z</dcterms:modified>
</cp:coreProperties>
</file>