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4utfl\Fannie Mae\OneDrive - Fannie Mae\_Coursera\IRM\"/>
    </mc:Choice>
  </mc:AlternateContent>
  <xr:revisionPtr revIDLastSave="0" documentId="10_ncr:100000_{AB30D4C9-3919-4030-BFC1-A900874F608E}" xr6:coauthVersionLast="31" xr6:coauthVersionMax="31" xr10:uidLastSave="{00000000-0000-0000-0000-000000000000}"/>
  <bookViews>
    <workbookView xWindow="120" yWindow="45" windowWidth="14355" windowHeight="10050" activeTab="1" xr2:uid="{00000000-000D-0000-FFFF-FFFF00000000}"/>
  </bookViews>
  <sheets>
    <sheet name="Black's" sheetId="1" r:id="rId1"/>
    <sheet name="Normal's" sheetId="4" r:id="rId2"/>
    <sheet name="Black's (2)" sheetId="5" r:id="rId3"/>
  </sheets>
  <definedNames>
    <definedName name="solver_adj" localSheetId="0" hidden="1">'Black''s'!$E$12</definedName>
    <definedName name="solver_adj" localSheetId="2" hidden="1">'Black''s (2)'!$E$12</definedName>
    <definedName name="solver_adj" localSheetId="1" hidden="1">'Normal''s'!$E$12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1" hidden="1">'Normal''s'!$E$12</definedName>
    <definedName name="solver_lhs2" localSheetId="1" hidden="1">'Normal''s'!$E$12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2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'Black''s'!$K$11</definedName>
    <definedName name="solver_opt" localSheetId="2" hidden="1">'Black''s (2)'!$K$11</definedName>
    <definedName name="solver_opt" localSheetId="1" hidden="1">'Normal''s'!$I$11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0.02</definedName>
    <definedName name="solver_rhs2" localSheetId="1" hidden="1">0.01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79017"/>
</workbook>
</file>

<file path=xl/calcChain.xml><?xml version="1.0" encoding="utf-8"?>
<calcChain xmlns="http://schemas.openxmlformats.org/spreadsheetml/2006/main">
  <c r="C16" i="5" l="1"/>
  <c r="C15" i="5"/>
  <c r="K12" i="5"/>
  <c r="K6" i="5"/>
  <c r="E6" i="5"/>
  <c r="E13" i="5"/>
  <c r="H4" i="5"/>
  <c r="D3" i="5"/>
  <c r="D4" i="5" s="1"/>
  <c r="C3" i="5"/>
  <c r="C4" i="5" s="1"/>
  <c r="C5" i="5" l="1"/>
  <c r="H5" i="5"/>
  <c r="D5" i="5"/>
  <c r="C6" i="5" l="1"/>
  <c r="D6" i="5"/>
  <c r="H6" i="5"/>
  <c r="D3" i="4"/>
  <c r="D4" i="4" s="1"/>
  <c r="C3" i="4"/>
  <c r="C4" i="4" s="1"/>
  <c r="C16" i="1"/>
  <c r="C15" i="1"/>
  <c r="E13" i="1"/>
  <c r="C5" i="1"/>
  <c r="C6" i="1" s="1"/>
  <c r="C4" i="1"/>
  <c r="D3" i="1"/>
  <c r="D4" i="1" s="1"/>
  <c r="H5" i="1" s="1"/>
  <c r="C3" i="1"/>
  <c r="D7" i="5" l="1"/>
  <c r="H7" i="5"/>
  <c r="C7" i="5"/>
  <c r="H4" i="1"/>
  <c r="G4" i="4"/>
  <c r="C7" i="1"/>
  <c r="D5" i="4"/>
  <c r="G5" i="4"/>
  <c r="C5" i="4"/>
  <c r="D5" i="1"/>
  <c r="C8" i="5" l="1"/>
  <c r="D8" i="5"/>
  <c r="H8" i="5"/>
  <c r="C8" i="1"/>
  <c r="D6" i="4"/>
  <c r="G6" i="4"/>
  <c r="C6" i="4"/>
  <c r="H6" i="1"/>
  <c r="D6" i="1"/>
  <c r="C9" i="5" l="1"/>
  <c r="H9" i="5"/>
  <c r="D9" i="5"/>
  <c r="D7" i="4"/>
  <c r="G7" i="4"/>
  <c r="C7" i="4"/>
  <c r="C9" i="1"/>
  <c r="H7" i="1"/>
  <c r="D7" i="1"/>
  <c r="D10" i="5" l="1"/>
  <c r="H10" i="5"/>
  <c r="C10" i="5"/>
  <c r="C11" i="5"/>
  <c r="E9" i="5" s="1"/>
  <c r="F9" i="5" s="1"/>
  <c r="C10" i="1"/>
  <c r="D8" i="1"/>
  <c r="H8" i="1"/>
  <c r="C8" i="4"/>
  <c r="C11" i="1"/>
  <c r="D8" i="4"/>
  <c r="G8" i="4"/>
  <c r="E4" i="5" l="1"/>
  <c r="F4" i="5" s="1"/>
  <c r="F11" i="5" s="1"/>
  <c r="E5" i="5"/>
  <c r="F5" i="5" s="1"/>
  <c r="F6" i="5"/>
  <c r="E7" i="5"/>
  <c r="F7" i="5" s="1"/>
  <c r="E8" i="5"/>
  <c r="F8" i="5" s="1"/>
  <c r="E10" i="5"/>
  <c r="F10" i="5" s="1"/>
  <c r="C12" i="5"/>
  <c r="H9" i="1"/>
  <c r="D9" i="1"/>
  <c r="D9" i="4"/>
  <c r="G9" i="4"/>
  <c r="E4" i="1"/>
  <c r="F4" i="1" s="1"/>
  <c r="E6" i="1"/>
  <c r="F6" i="1" s="1"/>
  <c r="E5" i="1"/>
  <c r="F5" i="1" s="1"/>
  <c r="E7" i="1"/>
  <c r="F7" i="1" s="1"/>
  <c r="E8" i="1"/>
  <c r="F8" i="1" s="1"/>
  <c r="C9" i="4"/>
  <c r="E9" i="1"/>
  <c r="F9" i="1" s="1"/>
  <c r="E10" i="1"/>
  <c r="F10" i="1" s="1"/>
  <c r="C12" i="1"/>
  <c r="G8" i="5" l="1"/>
  <c r="G4" i="5"/>
  <c r="G10" i="5"/>
  <c r="G6" i="5"/>
  <c r="G9" i="5"/>
  <c r="G5" i="5"/>
  <c r="G7" i="5"/>
  <c r="G10" i="1"/>
  <c r="G6" i="1"/>
  <c r="G5" i="1"/>
  <c r="G9" i="1"/>
  <c r="G8" i="1"/>
  <c r="G4" i="1"/>
  <c r="G7" i="1"/>
  <c r="D10" i="4"/>
  <c r="G10" i="4"/>
  <c r="C10" i="4"/>
  <c r="C11" i="4" s="1"/>
  <c r="E9" i="4" s="1"/>
  <c r="F9" i="4" s="1"/>
  <c r="H10" i="1"/>
  <c r="D10" i="1"/>
  <c r="F11" i="1"/>
  <c r="J8" i="5" l="1"/>
  <c r="I8" i="5"/>
  <c r="K8" i="5" s="1"/>
  <c r="J7" i="5"/>
  <c r="I7" i="5"/>
  <c r="K7" i="5" s="1"/>
  <c r="J6" i="5"/>
  <c r="I6" i="5"/>
  <c r="J4" i="5"/>
  <c r="I4" i="5"/>
  <c r="K4" i="5" s="1"/>
  <c r="J5" i="5"/>
  <c r="I5" i="5"/>
  <c r="J9" i="5"/>
  <c r="I9" i="5"/>
  <c r="K9" i="5" s="1"/>
  <c r="J10" i="5"/>
  <c r="I10" i="5"/>
  <c r="K10" i="5" s="1"/>
  <c r="J9" i="1"/>
  <c r="I9" i="1"/>
  <c r="J7" i="1"/>
  <c r="I7" i="1"/>
  <c r="J5" i="1"/>
  <c r="I5" i="1"/>
  <c r="E10" i="4"/>
  <c r="F10" i="4" s="1"/>
  <c r="C12" i="4"/>
  <c r="I4" i="1"/>
  <c r="J4" i="1"/>
  <c r="I6" i="1"/>
  <c r="J6" i="1"/>
  <c r="E4" i="4"/>
  <c r="F4" i="4" s="1"/>
  <c r="E5" i="4"/>
  <c r="F5" i="4" s="1"/>
  <c r="E6" i="4"/>
  <c r="F6" i="4" s="1"/>
  <c r="E7" i="4"/>
  <c r="F7" i="4" s="1"/>
  <c r="E8" i="4"/>
  <c r="F8" i="4" s="1"/>
  <c r="I8" i="1"/>
  <c r="J8" i="1"/>
  <c r="J10" i="1"/>
  <c r="I10" i="1"/>
  <c r="K10" i="1" s="1"/>
  <c r="K5" i="5" l="1"/>
  <c r="K11" i="5" s="1"/>
  <c r="K9" i="1"/>
  <c r="K6" i="1"/>
  <c r="K5" i="1"/>
  <c r="K4" i="1"/>
  <c r="K7" i="1"/>
  <c r="K8" i="1"/>
  <c r="F11" i="4"/>
  <c r="H10" i="4"/>
  <c r="H8" i="4"/>
  <c r="H6" i="4"/>
  <c r="H4" i="4"/>
  <c r="H9" i="4"/>
  <c r="H7" i="4"/>
  <c r="H5" i="4"/>
  <c r="K12" i="1" l="1"/>
  <c r="K11" i="1"/>
  <c r="K4" i="4"/>
  <c r="J4" i="4"/>
  <c r="J5" i="4"/>
  <c r="K5" i="4"/>
  <c r="K6" i="4"/>
  <c r="J6" i="4"/>
  <c r="J7" i="4"/>
  <c r="K7" i="4"/>
  <c r="K8" i="4"/>
  <c r="J8" i="4"/>
  <c r="J9" i="4"/>
  <c r="K9" i="4"/>
  <c r="K10" i="4"/>
  <c r="J10" i="4"/>
  <c r="L4" i="4" l="1"/>
  <c r="I4" i="4" s="1"/>
  <c r="L5" i="4"/>
  <c r="I5" i="4" s="1"/>
  <c r="L10" i="4"/>
  <c r="I10" i="4" s="1"/>
  <c r="L7" i="4"/>
  <c r="I7" i="4" s="1"/>
  <c r="L9" i="4"/>
  <c r="I9" i="4" s="1"/>
  <c r="L6" i="4"/>
  <c r="I6" i="4" s="1"/>
  <c r="L8" i="4"/>
  <c r="I8" i="4" s="1"/>
  <c r="I12" i="4" l="1"/>
  <c r="I11" i="4" s="1"/>
</calcChain>
</file>

<file path=xl/sharedStrings.xml><?xml version="1.0" encoding="utf-8"?>
<sst xmlns="http://schemas.openxmlformats.org/spreadsheetml/2006/main" count="77" uniqueCount="31">
  <si>
    <t>Period</t>
  </si>
  <si>
    <t>1/2-3/4</t>
  </si>
  <si>
    <t>3/4-1</t>
  </si>
  <si>
    <t>1-5/4</t>
  </si>
  <si>
    <t>5/4-3/2</t>
  </si>
  <si>
    <t>3/2-7/4</t>
  </si>
  <si>
    <t>7/4-2</t>
  </si>
  <si>
    <t>F(0,T0,T1)</t>
  </si>
  <si>
    <t>P(0,T)</t>
  </si>
  <si>
    <t>Ti</t>
  </si>
  <si>
    <t>k=</t>
  </si>
  <si>
    <t>wi</t>
  </si>
  <si>
    <t>wi*F</t>
  </si>
  <si>
    <t>d1</t>
  </si>
  <si>
    <t>d2</t>
  </si>
  <si>
    <t>p1</t>
  </si>
  <si>
    <t>p2</t>
  </si>
  <si>
    <t>1/4-1/2</t>
  </si>
  <si>
    <t>0-1/4 (T0=1/4)</t>
  </si>
  <si>
    <t>sigma</t>
  </si>
  <si>
    <t>Cpl</t>
  </si>
  <si>
    <t>D</t>
  </si>
  <si>
    <t>phi(D)</t>
  </si>
  <si>
    <t>PHI(D)</t>
  </si>
  <si>
    <t>DX</t>
  </si>
  <si>
    <t>Black IV</t>
  </si>
  <si>
    <t>Normal IV</t>
  </si>
  <si>
    <t>cap_price(model, %)</t>
  </si>
  <si>
    <t>cap_price(market, %)</t>
  </si>
  <si>
    <t>NORM.S.DIST( 2.33, TRUE )=</t>
  </si>
  <si>
    <t>LN(2.718)=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</si>
</sst>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.0000_);_(* \(#,##0.0000\);_(* &quot;-&quot;??_);_(@_)"/>
    <numFmt numFmtId="169" formatCode="0.0000%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 val="singleAccounting"/>
      <sz val="11"/>
      <color rgb="FFFF0000"/>
      <name val="Calibri"/>
      <family val="2"/>
      <scheme val="minor"/>
    </font>
    <font>
      <b/>
      <u val="singleAccounting"/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165" fontId="0" fillId="0" borderId="0" xfId="1" applyNumberFormat="1" applyFont="1"/>
    <xf numFmtId="165" fontId="1" fillId="0" borderId="0" xfId="1" applyNumberFormat="1" applyFont="1"/>
    <xf numFmtId="165" fontId="0" fillId="2" borderId="0" xfId="1" applyNumberFormat="1" applyFont="1" applyFill="1"/>
    <xf numFmtId="0" fontId="0" fillId="0" borderId="0" xfId="0" applyAlignment="1">
      <alignment horizontal="right"/>
    </xf>
    <xf numFmtId="165" fontId="1" fillId="0" borderId="0" xfId="1" applyNumberFormat="1" applyFont="1" applyAlignment="1">
      <alignment vertical="center"/>
    </xf>
    <xf numFmtId="0" fontId="0" fillId="3" borderId="0" xfId="0" applyFill="1" applyAlignment="1">
      <alignment horizontal="right"/>
    </xf>
    <xf numFmtId="49" fontId="4" fillId="0" borderId="0" xfId="0" applyNumberFormat="1" applyFont="1" applyFill="1"/>
    <xf numFmtId="0" fontId="0" fillId="4" borderId="0" xfId="0" applyFill="1"/>
    <xf numFmtId="165" fontId="5" fillId="3" borderId="0" xfId="1" applyNumberFormat="1" applyFont="1" applyFill="1" applyAlignment="1">
      <alignment vertical="center"/>
    </xf>
    <xf numFmtId="10" fontId="6" fillId="4" borderId="0" xfId="2" applyNumberFormat="1" applyFont="1" applyFill="1"/>
    <xf numFmtId="10" fontId="0" fillId="2" borderId="0" xfId="2" applyNumberFormat="1" applyFont="1" applyFill="1"/>
    <xf numFmtId="10" fontId="7" fillId="4" borderId="0" xfId="2" applyNumberFormat="1" applyFont="1" applyFill="1"/>
    <xf numFmtId="10" fontId="6" fillId="2" borderId="0" xfId="2" applyNumberFormat="1" applyFont="1" applyFill="1"/>
    <xf numFmtId="10" fontId="0" fillId="0" borderId="0" xfId="2" applyNumberFormat="1" applyFont="1"/>
    <xf numFmtId="10" fontId="1" fillId="0" borderId="0" xfId="2" applyNumberFormat="1" applyFont="1"/>
    <xf numFmtId="0" fontId="0" fillId="0" borderId="0" xfId="0" applyFill="1"/>
    <xf numFmtId="10" fontId="0" fillId="0" borderId="0" xfId="2" applyNumberFormat="1" applyFont="1" applyFill="1"/>
    <xf numFmtId="169" fontId="5" fillId="4" borderId="0" xfId="2" applyNumberFormat="1" applyFont="1" applyFill="1"/>
    <xf numFmtId="169" fontId="0" fillId="0" borderId="0" xfId="2" applyNumberFormat="1" applyFont="1" applyFill="1"/>
    <xf numFmtId="0" fontId="0" fillId="0" borderId="0" xfId="0" quotePrefix="1" applyAlignment="1">
      <alignment horizontal="right"/>
    </xf>
    <xf numFmtId="43" fontId="3" fillId="0" borderId="0" xfId="1" applyFont="1"/>
    <xf numFmtId="165" fontId="5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workbookViewId="0">
      <selection activeCell="B3" sqref="B3:B10"/>
    </sheetView>
  </sheetViews>
  <sheetFormatPr defaultRowHeight="14.25" x14ac:dyDescent="0.45"/>
  <cols>
    <col min="1" max="1" width="12.33203125" style="1" bestFit="1" customWidth="1"/>
    <col min="2" max="2" width="23.1328125" bestFit="1" customWidth="1"/>
    <col min="3" max="3" width="9.06640625" style="4"/>
    <col min="5" max="9" width="9.06640625" style="4"/>
    <col min="10" max="10" width="18.06640625" style="4" bestFit="1" customWidth="1"/>
    <col min="11" max="11" width="7.59765625" style="17" bestFit="1" customWidth="1"/>
  </cols>
  <sheetData>
    <row r="1" spans="1:11" x14ac:dyDescent="0.45">
      <c r="A1" s="1" t="s">
        <v>0</v>
      </c>
      <c r="B1" t="s">
        <v>7</v>
      </c>
      <c r="C1" s="4" t="s">
        <v>8</v>
      </c>
      <c r="D1" t="s">
        <v>9</v>
      </c>
      <c r="E1" s="4" t="s">
        <v>11</v>
      </c>
      <c r="F1" s="4" t="s">
        <v>12</v>
      </c>
      <c r="G1" s="4" t="s">
        <v>15</v>
      </c>
      <c r="H1" s="4" t="s">
        <v>16</v>
      </c>
      <c r="I1" s="4" t="s">
        <v>13</v>
      </c>
      <c r="J1" s="4" t="s">
        <v>14</v>
      </c>
      <c r="K1" s="17" t="s">
        <v>20</v>
      </c>
    </row>
    <row r="2" spans="1:11" x14ac:dyDescent="0.45">
      <c r="A2" s="1">
        <v>0</v>
      </c>
      <c r="C2" s="4">
        <v>1</v>
      </c>
      <c r="D2" s="3">
        <v>0</v>
      </c>
    </row>
    <row r="3" spans="1:11" x14ac:dyDescent="0.45">
      <c r="A3" s="10" t="s">
        <v>18</v>
      </c>
      <c r="B3" s="24">
        <v>0.06</v>
      </c>
      <c r="C3" s="4">
        <f>C2/(1+B3/4)</f>
        <v>0.98522167487684742</v>
      </c>
      <c r="D3" s="3">
        <f>0.25+D2</f>
        <v>0.25</v>
      </c>
    </row>
    <row r="4" spans="1:11" x14ac:dyDescent="0.45">
      <c r="A4" s="10" t="s">
        <v>17</v>
      </c>
      <c r="B4" s="24">
        <v>0.08</v>
      </c>
      <c r="C4" s="4">
        <f t="shared" ref="C4:C10" si="0">C3/(1+B4/4)</f>
        <v>0.96590360282043863</v>
      </c>
      <c r="D4" s="3">
        <f t="shared" ref="D4:D10" si="1">0.25+D3</f>
        <v>0.5</v>
      </c>
      <c r="E4" s="4">
        <f t="shared" ref="E4:E10" si="2">C4/$C$11</f>
        <v>0.15318648465153933</v>
      </c>
      <c r="F4" s="4">
        <f t="shared" ref="F4:F10" si="3">E4*B4</f>
        <v>1.2254918772123147E-2</v>
      </c>
      <c r="G4" s="4">
        <f t="shared" ref="G4:G10" si="4">LN(B4/$C$12)</f>
        <v>-0.14784769623849969</v>
      </c>
      <c r="H4" s="4">
        <f>$E$12*SQRT(D3)</f>
        <v>7.6736083575913855E-2</v>
      </c>
      <c r="I4" s="4">
        <f>(G4+0.5*H4^2)/H4</f>
        <v>-1.8883356593754752</v>
      </c>
      <c r="J4" s="4">
        <f>(G4-0.5*H4^2)/H4</f>
        <v>-1.9650717429513893</v>
      </c>
      <c r="K4" s="17">
        <f>0.25*C4*(B4*_xlfn.NORM.S.DIST(I4, TRUE )-$C$12*_xlfn.NORM.S.DIST(J4, TRUE ))</f>
        <v>1.6447493873819912E-5</v>
      </c>
    </row>
    <row r="5" spans="1:11" x14ac:dyDescent="0.45">
      <c r="A5" s="10" t="s">
        <v>1</v>
      </c>
      <c r="B5" s="24">
        <v>0.09</v>
      </c>
      <c r="C5" s="4">
        <f t="shared" si="0"/>
        <v>0.9446490003133875</v>
      </c>
      <c r="D5" s="3">
        <f t="shared" si="1"/>
        <v>0.75</v>
      </c>
      <c r="E5" s="4">
        <f t="shared" si="2"/>
        <v>0.14981563291104094</v>
      </c>
      <c r="F5" s="4">
        <f t="shared" si="3"/>
        <v>1.3483406961993684E-2</v>
      </c>
      <c r="G5" s="4">
        <f t="shared" si="4"/>
        <v>-3.0064660582116279E-2</v>
      </c>
      <c r="H5" s="4">
        <f t="shared" ref="H5:H10" si="5">$E$12*SQRT(D4)</f>
        <v>0.10852121011645269</v>
      </c>
      <c r="I5" s="4">
        <f t="shared" ref="I5:I10" si="6">(G5+0.5*H5^2)/H5</f>
        <v>-0.22277888381085545</v>
      </c>
      <c r="J5" s="4">
        <f t="shared" ref="J5:J10" si="7">(G5-0.5*H5^2)/H5</f>
        <v>-0.33130009392730808</v>
      </c>
      <c r="K5" s="17">
        <f t="shared" ref="K5:K10" si="8">0.25*C5*(B5*_xlfn.NORM.S.DIST(I5, TRUE )-$C$12*_xlfn.NORM.S.DIST(J5, TRUE ))</f>
        <v>6.4498544918634648E-4</v>
      </c>
    </row>
    <row r="6" spans="1:11" x14ac:dyDescent="0.45">
      <c r="A6" s="10" t="s">
        <v>2</v>
      </c>
      <c r="B6" s="24">
        <v>0.1</v>
      </c>
      <c r="C6" s="4">
        <f t="shared" si="0"/>
        <v>0.92160878079354891</v>
      </c>
      <c r="D6" s="3">
        <f t="shared" si="1"/>
        <v>1</v>
      </c>
      <c r="E6" s="4">
        <f t="shared" si="2"/>
        <v>0.14616159308394239</v>
      </c>
      <c r="F6" s="4">
        <f t="shared" si="3"/>
        <v>1.4616159308394239E-2</v>
      </c>
      <c r="G6" s="4">
        <f t="shared" si="4"/>
        <v>7.5295855075710086E-2</v>
      </c>
      <c r="H6" s="4">
        <f t="shared" si="5"/>
        <v>0.13291079552733445</v>
      </c>
      <c r="I6" s="4">
        <f t="shared" si="6"/>
        <v>0.63296961338450997</v>
      </c>
      <c r="J6" s="4">
        <f t="shared" si="7"/>
        <v>0.50005881785717543</v>
      </c>
      <c r="K6" s="17">
        <f t="shared" si="8"/>
        <v>2.1955951323069812E-3</v>
      </c>
    </row>
    <row r="7" spans="1:11" x14ac:dyDescent="0.45">
      <c r="A7" s="1" t="s">
        <v>3</v>
      </c>
      <c r="B7" s="24">
        <v>0.1</v>
      </c>
      <c r="C7" s="4">
        <f t="shared" si="0"/>
        <v>0.89913051784736486</v>
      </c>
      <c r="D7" s="3">
        <f t="shared" si="1"/>
        <v>1.25</v>
      </c>
      <c r="E7" s="4">
        <f t="shared" si="2"/>
        <v>0.14259667617945601</v>
      </c>
      <c r="F7" s="4">
        <f t="shared" si="3"/>
        <v>1.4259667617945601E-2</v>
      </c>
      <c r="G7" s="4">
        <f t="shared" si="4"/>
        <v>7.5295855075710086E-2</v>
      </c>
      <c r="H7" s="4">
        <f t="shared" si="5"/>
        <v>0.15347216715182771</v>
      </c>
      <c r="I7" s="4">
        <f t="shared" si="6"/>
        <v>0.56735178590857871</v>
      </c>
      <c r="J7" s="4">
        <f t="shared" si="7"/>
        <v>0.413879618756751</v>
      </c>
      <c r="K7" s="17">
        <f t="shared" si="8"/>
        <v>2.2961904510823768E-3</v>
      </c>
    </row>
    <row r="8" spans="1:11" x14ac:dyDescent="0.45">
      <c r="A8" s="1" t="s">
        <v>4</v>
      </c>
      <c r="B8" s="24">
        <v>0.1</v>
      </c>
      <c r="C8" s="4">
        <f t="shared" si="0"/>
        <v>0.87720050521694137</v>
      </c>
      <c r="D8" s="3">
        <f t="shared" si="1"/>
        <v>1.5</v>
      </c>
      <c r="E8" s="4">
        <f t="shared" si="2"/>
        <v>0.13911870846776198</v>
      </c>
      <c r="F8" s="4">
        <f t="shared" si="3"/>
        <v>1.3911870846776198E-2</v>
      </c>
      <c r="G8" s="4">
        <f t="shared" si="4"/>
        <v>7.5295855075710086E-2</v>
      </c>
      <c r="H8" s="4">
        <f t="shared" si="5"/>
        <v>0.17158709920284854</v>
      </c>
      <c r="I8" s="4">
        <f t="shared" si="6"/>
        <v>0.52461357409928056</v>
      </c>
      <c r="J8" s="4">
        <f t="shared" si="7"/>
        <v>0.35302647489643196</v>
      </c>
      <c r="K8" s="17">
        <f t="shared" si="8"/>
        <v>2.3767886081272E-3</v>
      </c>
    </row>
    <row r="9" spans="1:11" x14ac:dyDescent="0.45">
      <c r="A9" s="1" t="s">
        <v>5</v>
      </c>
      <c r="B9" s="24">
        <v>0.09</v>
      </c>
      <c r="C9" s="4">
        <f t="shared" si="0"/>
        <v>0.85789780461314558</v>
      </c>
      <c r="D9" s="3">
        <f t="shared" si="1"/>
        <v>1.75</v>
      </c>
      <c r="E9" s="4">
        <f t="shared" si="2"/>
        <v>0.13605741659438822</v>
      </c>
      <c r="F9" s="4">
        <f t="shared" si="3"/>
        <v>1.2245167493494939E-2</v>
      </c>
      <c r="G9" s="4">
        <f t="shared" si="4"/>
        <v>-3.0064660582116279E-2</v>
      </c>
      <c r="H9" s="4">
        <f t="shared" si="5"/>
        <v>0.18796424962055366</v>
      </c>
      <c r="I9" s="4">
        <f t="shared" si="6"/>
        <v>-6.5966698664443893E-2</v>
      </c>
      <c r="J9" s="4">
        <f t="shared" si="7"/>
        <v>-0.25393094828499752</v>
      </c>
      <c r="K9" s="17">
        <f t="shared" si="8"/>
        <v>1.1914810895050777E-3</v>
      </c>
    </row>
    <row r="10" spans="1:11" x14ac:dyDescent="0.45">
      <c r="A10" s="1" t="s">
        <v>6</v>
      </c>
      <c r="B10" s="24">
        <v>0.09</v>
      </c>
      <c r="C10" s="4">
        <f t="shared" si="0"/>
        <v>0.83901985781236732</v>
      </c>
      <c r="D10" s="3">
        <f t="shared" si="1"/>
        <v>2</v>
      </c>
      <c r="E10" s="4">
        <f t="shared" si="2"/>
        <v>0.13306348811187113</v>
      </c>
      <c r="F10" s="4">
        <f t="shared" si="3"/>
        <v>1.1975713930068401E-2</v>
      </c>
      <c r="G10" s="4">
        <f t="shared" si="4"/>
        <v>-3.0064660582116279E-2</v>
      </c>
      <c r="H10" s="4">
        <f t="shared" si="5"/>
        <v>0.2030245937269361</v>
      </c>
      <c r="I10" s="4">
        <f t="shared" si="6"/>
        <v>-4.6571538844400073E-2</v>
      </c>
      <c r="J10" s="4">
        <f t="shared" si="7"/>
        <v>-0.24959613257133617</v>
      </c>
      <c r="K10" s="17">
        <f t="shared" si="8"/>
        <v>1.2785050939224155E-3</v>
      </c>
    </row>
    <row r="11" spans="1:11" x14ac:dyDescent="0.45">
      <c r="C11" s="8">
        <f>SUM(C4:C10)</f>
        <v>6.305410069417194</v>
      </c>
      <c r="F11" s="4">
        <f>SUM(F4:F10)</f>
        <v>9.2746904930796195E-2</v>
      </c>
      <c r="K11" s="18">
        <f>ABS(K12-K13)</f>
        <v>6.6819957830754895E-9</v>
      </c>
    </row>
    <row r="12" spans="1:11" ht="16.5" x14ac:dyDescent="0.75">
      <c r="B12" s="9" t="s">
        <v>10</v>
      </c>
      <c r="C12" s="12">
        <f>(C3-C10)/SUM(C4:C10)*4</f>
        <v>9.2746904930796015E-2</v>
      </c>
      <c r="D12" s="11" t="s">
        <v>19</v>
      </c>
      <c r="E12" s="13">
        <v>0.15347216715182771</v>
      </c>
      <c r="J12" s="6" t="s">
        <v>27</v>
      </c>
      <c r="K12" s="14">
        <f>SUM(K4:K10)</f>
        <v>9.9999933180042171E-3</v>
      </c>
    </row>
    <row r="13" spans="1:11" x14ac:dyDescent="0.45">
      <c r="D13" s="19" t="s">
        <v>25</v>
      </c>
      <c r="E13" s="20">
        <f>15.35%</f>
        <v>0.1535</v>
      </c>
      <c r="J13" s="4" t="s">
        <v>28</v>
      </c>
      <c r="K13" s="17">
        <v>0.01</v>
      </c>
    </row>
    <row r="15" spans="1:11" x14ac:dyDescent="0.45">
      <c r="B15" s="23" t="s">
        <v>29</v>
      </c>
      <c r="C15" s="4">
        <f>_xlfn.NORM.S.DIST( 2.33, TRUE )</f>
        <v>0.99009692444083575</v>
      </c>
    </row>
    <row r="16" spans="1:11" x14ac:dyDescent="0.45">
      <c r="B16" s="23" t="s">
        <v>30</v>
      </c>
      <c r="C16" s="4">
        <f>LN(2.718)</f>
        <v>0.99989631572895199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tabSelected="1" workbookViewId="0">
      <selection activeCell="H20" sqref="H20"/>
    </sheetView>
  </sheetViews>
  <sheetFormatPr defaultRowHeight="14.25" x14ac:dyDescent="0.45"/>
  <cols>
    <col min="1" max="1" width="12.33203125" style="1" bestFit="1" customWidth="1"/>
    <col min="3" max="3" width="9.06640625" style="4"/>
    <col min="4" max="4" width="8.59765625" bestFit="1" customWidth="1"/>
    <col min="5" max="7" width="9.06640625" style="4"/>
    <col min="8" max="8" width="18.73046875" style="4" bestFit="1" customWidth="1"/>
    <col min="9" max="9" width="5.59765625" style="17" bestFit="1" customWidth="1"/>
    <col min="10" max="10" width="12" style="4" customWidth="1"/>
    <col min="11" max="12" width="9.06640625" style="4"/>
  </cols>
  <sheetData>
    <row r="1" spans="1:12" x14ac:dyDescent="0.45">
      <c r="A1" s="1" t="s">
        <v>0</v>
      </c>
      <c r="B1" t="s">
        <v>7</v>
      </c>
      <c r="C1" s="4" t="s">
        <v>8</v>
      </c>
      <c r="D1" t="s">
        <v>9</v>
      </c>
      <c r="E1" s="4" t="s">
        <v>11</v>
      </c>
      <c r="F1" s="4" t="s">
        <v>12</v>
      </c>
      <c r="G1" s="4" t="s">
        <v>16</v>
      </c>
      <c r="H1" s="4" t="s">
        <v>21</v>
      </c>
      <c r="I1" s="17" t="s">
        <v>20</v>
      </c>
      <c r="J1" s="4" t="s">
        <v>23</v>
      </c>
      <c r="K1" s="4" t="s">
        <v>22</v>
      </c>
      <c r="L1" s="4" t="s">
        <v>24</v>
      </c>
    </row>
    <row r="2" spans="1:12" x14ac:dyDescent="0.45">
      <c r="A2" s="1">
        <v>0</v>
      </c>
      <c r="C2" s="4">
        <v>1</v>
      </c>
      <c r="D2" s="2">
        <v>0</v>
      </c>
    </row>
    <row r="3" spans="1:12" x14ac:dyDescent="0.45">
      <c r="A3" s="1" t="s">
        <v>18</v>
      </c>
      <c r="B3">
        <v>0.06</v>
      </c>
      <c r="C3" s="4">
        <f>C2/(1+B3/4)</f>
        <v>0.98522167487684742</v>
      </c>
      <c r="D3" s="2">
        <f>0.25+D2</f>
        <v>0.25</v>
      </c>
    </row>
    <row r="4" spans="1:12" x14ac:dyDescent="0.45">
      <c r="A4" s="1" t="s">
        <v>17</v>
      </c>
      <c r="B4">
        <v>0.08</v>
      </c>
      <c r="C4" s="4">
        <f t="shared" ref="C4:C10" si="0">C3/(1+B4/4)</f>
        <v>0.96590360282043863</v>
      </c>
      <c r="D4" s="2">
        <f t="shared" ref="D4:D10" si="1">0.25+D3</f>
        <v>0.5</v>
      </c>
      <c r="E4" s="4">
        <f t="shared" ref="E4:E10" si="2">C4/$C$11</f>
        <v>0.15318648465153933</v>
      </c>
      <c r="F4" s="4">
        <f t="shared" ref="F4:F10" si="3">E4*B4</f>
        <v>1.2254918772123147E-2</v>
      </c>
      <c r="G4" s="4">
        <f t="shared" ref="G4:G10" si="4">$E$12*SQRT(D3)</f>
        <v>7.167993844825824E-3</v>
      </c>
      <c r="H4" s="4">
        <f>(B4-$C$12)/G4</f>
        <v>-1.7783085765339064</v>
      </c>
      <c r="I4" s="17">
        <f>0.25*C4*G4*L4</f>
        <v>2.6091173504001064E-5</v>
      </c>
      <c r="J4" s="4">
        <f>_xlfn.NORM.S.DIST(H4, TRUE )</f>
        <v>3.7676594263055224E-2</v>
      </c>
      <c r="K4" s="4">
        <f>_xlfn.NORM.S.DIST(H4, FALSE )</f>
        <v>8.2074391473811875E-2</v>
      </c>
      <c r="L4" s="4">
        <f>H4*J4+K4</f>
        <v>1.50737807612326E-2</v>
      </c>
    </row>
    <row r="5" spans="1:12" x14ac:dyDescent="0.45">
      <c r="A5" s="1" t="s">
        <v>1</v>
      </c>
      <c r="B5">
        <v>0.09</v>
      </c>
      <c r="C5" s="4">
        <f t="shared" si="0"/>
        <v>0.9446490003133875</v>
      </c>
      <c r="D5" s="2">
        <f t="shared" si="1"/>
        <v>0.75</v>
      </c>
      <c r="E5" s="4">
        <f t="shared" si="2"/>
        <v>0.14981563291104094</v>
      </c>
      <c r="F5" s="4">
        <f t="shared" si="3"/>
        <v>1.3483406961993684E-2</v>
      </c>
      <c r="G5" s="4">
        <f t="shared" si="4"/>
        <v>1.0137074110359547E-2</v>
      </c>
      <c r="H5" s="4">
        <f t="shared" ref="H5:H10" si="5">(B5-$C$12)/G5</f>
        <v>-0.27097611212971484</v>
      </c>
      <c r="I5" s="17">
        <f t="shared" ref="I5:I10" si="6">0.25*C5*G5*L5</f>
        <v>6.6555920069865499E-4</v>
      </c>
      <c r="J5" s="4">
        <f t="shared" ref="J5:J10" si="7">_xlfn.NORM.S.DIST(H5, TRUE )</f>
        <v>0.39320470244580857</v>
      </c>
      <c r="K5" s="4">
        <f t="shared" ref="K5:K10" si="8">_xlfn.NORM.S.DIST(H5, FALSE )</f>
        <v>0.38456111350251071</v>
      </c>
      <c r="L5" s="4">
        <f t="shared" ref="L5:L10" si="9">H5*J5+K5</f>
        <v>0.27801203196262414</v>
      </c>
    </row>
    <row r="6" spans="1:12" x14ac:dyDescent="0.45">
      <c r="A6" s="1" t="s">
        <v>2</v>
      </c>
      <c r="B6">
        <v>0.1</v>
      </c>
      <c r="C6" s="4">
        <f t="shared" si="0"/>
        <v>0.92160878079354891</v>
      </c>
      <c r="D6" s="2">
        <f t="shared" si="1"/>
        <v>1</v>
      </c>
      <c r="E6" s="4">
        <f t="shared" si="2"/>
        <v>0.14616159308394239</v>
      </c>
      <c r="F6" s="4">
        <f t="shared" si="3"/>
        <v>1.4616159308394239E-2</v>
      </c>
      <c r="G6" s="4">
        <f t="shared" si="4"/>
        <v>1.2415329527579309E-2</v>
      </c>
      <c r="H6" s="4">
        <f t="shared" si="5"/>
        <v>0.58420479723007157</v>
      </c>
      <c r="I6" s="17">
        <f t="shared" si="6"/>
        <v>2.1661313269539062E-3</v>
      </c>
      <c r="J6" s="4">
        <f t="shared" si="7"/>
        <v>0.72045873280939565</v>
      </c>
      <c r="K6" s="4">
        <f t="shared" si="8"/>
        <v>0.33635566376210035</v>
      </c>
      <c r="L6" s="4">
        <f t="shared" si="9"/>
        <v>0.75725111167564763</v>
      </c>
    </row>
    <row r="7" spans="1:12" x14ac:dyDescent="0.45">
      <c r="A7" s="1" t="s">
        <v>3</v>
      </c>
      <c r="B7">
        <v>0.1</v>
      </c>
      <c r="C7" s="4">
        <f t="shared" si="0"/>
        <v>0.89913051784736486</v>
      </c>
      <c r="D7" s="2">
        <f t="shared" si="1"/>
        <v>1.25</v>
      </c>
      <c r="E7" s="4">
        <f t="shared" si="2"/>
        <v>0.14259667617945601</v>
      </c>
      <c r="F7" s="4">
        <f t="shared" si="3"/>
        <v>1.4259667617945601E-2</v>
      </c>
      <c r="G7" s="4">
        <f t="shared" si="4"/>
        <v>1.4335987689651648E-2</v>
      </c>
      <c r="H7" s="4">
        <f t="shared" si="5"/>
        <v>0.50593619541397883</v>
      </c>
      <c r="I7" s="17">
        <f t="shared" si="6"/>
        <v>2.261883300778228E-3</v>
      </c>
      <c r="J7" s="4">
        <f t="shared" si="7"/>
        <v>0.69354927911542064</v>
      </c>
      <c r="K7" s="4">
        <f t="shared" si="8"/>
        <v>0.35101572704653672</v>
      </c>
      <c r="L7" s="4">
        <f t="shared" si="9"/>
        <v>0.7019074106543004</v>
      </c>
    </row>
    <row r="8" spans="1:12" x14ac:dyDescent="0.45">
      <c r="A8" s="1" t="s">
        <v>4</v>
      </c>
      <c r="B8">
        <v>0.1</v>
      </c>
      <c r="C8" s="4">
        <f t="shared" si="0"/>
        <v>0.87720050521694137</v>
      </c>
      <c r="D8" s="2">
        <f t="shared" si="1"/>
        <v>1.5</v>
      </c>
      <c r="E8" s="4">
        <f t="shared" si="2"/>
        <v>0.13911870846776198</v>
      </c>
      <c r="F8" s="4">
        <f t="shared" si="3"/>
        <v>1.3911870846776198E-2</v>
      </c>
      <c r="G8" s="4">
        <f t="shared" si="4"/>
        <v>1.6028121499330621E-2</v>
      </c>
      <c r="H8" s="4">
        <f t="shared" si="5"/>
        <v>0.45252309008930958</v>
      </c>
      <c r="I8" s="17">
        <f t="shared" si="6"/>
        <v>2.3387476827734267E-3</v>
      </c>
      <c r="J8" s="4">
        <f t="shared" si="7"/>
        <v>0.67455390454960917</v>
      </c>
      <c r="K8" s="4">
        <f t="shared" si="8"/>
        <v>0.36011670960046471</v>
      </c>
      <c r="L8" s="4">
        <f t="shared" si="9"/>
        <v>0.6653679269190631</v>
      </c>
    </row>
    <row r="9" spans="1:12" x14ac:dyDescent="0.45">
      <c r="A9" s="1" t="s">
        <v>5</v>
      </c>
      <c r="B9">
        <v>0.09</v>
      </c>
      <c r="C9" s="4">
        <f t="shared" si="0"/>
        <v>0.85789780461314558</v>
      </c>
      <c r="D9" s="2">
        <f t="shared" si="1"/>
        <v>1.75</v>
      </c>
      <c r="E9" s="4">
        <f t="shared" si="2"/>
        <v>0.13605741659438822</v>
      </c>
      <c r="F9" s="4">
        <f t="shared" si="3"/>
        <v>1.2245167493494939E-2</v>
      </c>
      <c r="G9" s="4">
        <f t="shared" si="4"/>
        <v>1.755792739923381E-2</v>
      </c>
      <c r="H9" s="4">
        <f t="shared" si="5"/>
        <v>-0.1564481312820491</v>
      </c>
      <c r="I9" s="17">
        <f t="shared" si="6"/>
        <v>1.2260850363417682E-3</v>
      </c>
      <c r="J9" s="4">
        <f t="shared" si="7"/>
        <v>0.43783990046982296</v>
      </c>
      <c r="K9" s="4">
        <f t="shared" si="8"/>
        <v>0.39408977429609332</v>
      </c>
      <c r="L9" s="4">
        <f t="shared" si="9"/>
        <v>0.32559054006687116</v>
      </c>
    </row>
    <row r="10" spans="1:12" x14ac:dyDescent="0.45">
      <c r="A10" s="1" t="s">
        <v>6</v>
      </c>
      <c r="B10">
        <v>0.09</v>
      </c>
      <c r="C10" s="4">
        <f t="shared" si="0"/>
        <v>0.83901985781236732</v>
      </c>
      <c r="D10" s="2">
        <f t="shared" si="1"/>
        <v>2</v>
      </c>
      <c r="E10" s="4">
        <f t="shared" si="2"/>
        <v>0.13306348811187113</v>
      </c>
      <c r="F10" s="4">
        <f t="shared" si="3"/>
        <v>1.1975713930068401E-2</v>
      </c>
      <c r="G10" s="4">
        <f t="shared" si="4"/>
        <v>1.896472911265084E-2</v>
      </c>
      <c r="H10" s="4">
        <f t="shared" si="5"/>
        <v>-0.14484282451277591</v>
      </c>
      <c r="I10" s="17">
        <f t="shared" si="6"/>
        <v>1.3155002483928339E-3</v>
      </c>
      <c r="J10" s="4">
        <f t="shared" si="7"/>
        <v>0.4424174848266107</v>
      </c>
      <c r="K10" s="4">
        <f t="shared" si="8"/>
        <v>0.39477935893946653</v>
      </c>
      <c r="L10" s="4">
        <f t="shared" si="9"/>
        <v>0.33069836082334203</v>
      </c>
    </row>
    <row r="11" spans="1:12" x14ac:dyDescent="0.45">
      <c r="C11" s="5">
        <f>SUM(C4:C10)</f>
        <v>6.305410069417194</v>
      </c>
      <c r="F11" s="4">
        <f>SUM(F4:F10)</f>
        <v>9.2746904930796195E-2</v>
      </c>
      <c r="I11" s="18">
        <f>ABS(I12-I13)</f>
        <v>2.0305571824669189E-9</v>
      </c>
    </row>
    <row r="12" spans="1:12" x14ac:dyDescent="0.45">
      <c r="B12" s="7" t="s">
        <v>10</v>
      </c>
      <c r="C12" s="25">
        <f>(C3-C10)/SUM(C4:C10)*4</f>
        <v>9.2746904930796015E-2</v>
      </c>
      <c r="D12" s="11" t="s">
        <v>19</v>
      </c>
      <c r="E12" s="21">
        <v>1.4335987689651648E-2</v>
      </c>
      <c r="H12" s="6" t="s">
        <v>27</v>
      </c>
      <c r="I12" s="14">
        <f>SUM(I4:I10)</f>
        <v>9.9999979694428177E-3</v>
      </c>
    </row>
    <row r="13" spans="1:12" x14ac:dyDescent="0.45">
      <c r="D13" s="19" t="s">
        <v>26</v>
      </c>
      <c r="E13" s="22">
        <v>1.43359915730213E-2</v>
      </c>
      <c r="H13" s="4" t="s">
        <v>28</v>
      </c>
      <c r="I13" s="17">
        <v>0.01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D82E-6A0D-4E7E-AA65-1703C99276A1}">
  <dimension ref="A1:K16"/>
  <sheetViews>
    <sheetView workbookViewId="0">
      <selection activeCell="B3" sqref="B3:B10"/>
    </sheetView>
  </sheetViews>
  <sheetFormatPr defaultRowHeight="14.25" x14ac:dyDescent="0.45"/>
  <cols>
    <col min="1" max="1" width="12.33203125" style="1" bestFit="1" customWidth="1"/>
    <col min="2" max="2" width="23.1328125" bestFit="1" customWidth="1"/>
    <col min="3" max="3" width="9.06640625" style="4"/>
    <col min="5" max="9" width="9.06640625" style="4"/>
    <col min="10" max="10" width="18.06640625" style="4" bestFit="1" customWidth="1"/>
    <col min="11" max="11" width="7.59765625" style="4" bestFit="1" customWidth="1"/>
  </cols>
  <sheetData>
    <row r="1" spans="1:11" x14ac:dyDescent="0.45">
      <c r="A1" s="1" t="s">
        <v>0</v>
      </c>
      <c r="B1" t="s">
        <v>7</v>
      </c>
      <c r="C1" s="4" t="s">
        <v>8</v>
      </c>
      <c r="D1" t="s">
        <v>9</v>
      </c>
      <c r="E1" s="4" t="s">
        <v>11</v>
      </c>
      <c r="F1" s="4" t="s">
        <v>12</v>
      </c>
      <c r="G1" s="4" t="s">
        <v>15</v>
      </c>
      <c r="H1" s="4" t="s">
        <v>16</v>
      </c>
      <c r="I1" s="4" t="s">
        <v>13</v>
      </c>
      <c r="J1" s="4" t="s">
        <v>14</v>
      </c>
      <c r="K1" s="4" t="s">
        <v>20</v>
      </c>
    </row>
    <row r="2" spans="1:11" x14ac:dyDescent="0.45">
      <c r="A2" s="1">
        <v>0</v>
      </c>
      <c r="C2" s="4">
        <v>1</v>
      </c>
      <c r="D2" s="3">
        <v>0</v>
      </c>
    </row>
    <row r="3" spans="1:11" x14ac:dyDescent="0.45">
      <c r="A3" s="10" t="s">
        <v>18</v>
      </c>
      <c r="B3" s="24">
        <v>0.06</v>
      </c>
      <c r="C3" s="4">
        <f>C2/(1+B3/4)</f>
        <v>0.98522167487684742</v>
      </c>
      <c r="D3" s="3">
        <f>0.25+D2</f>
        <v>0.25</v>
      </c>
    </row>
    <row r="4" spans="1:11" x14ac:dyDescent="0.45">
      <c r="A4" s="10" t="s">
        <v>17</v>
      </c>
      <c r="B4" s="24">
        <v>0.08</v>
      </c>
      <c r="C4" s="4">
        <f t="shared" ref="C4:C10" si="0">C3/(1+B4/4)</f>
        <v>0.96590360282043863</v>
      </c>
      <c r="D4" s="3">
        <f t="shared" ref="D4:D10" si="1">0.25+D3</f>
        <v>0.5</v>
      </c>
      <c r="E4" s="4">
        <f t="shared" ref="E4:E10" si="2">C4/$C$11</f>
        <v>0.15318648465153933</v>
      </c>
      <c r="F4" s="4">
        <f t="shared" ref="F4:F10" si="3">E4*B4</f>
        <v>1.2254918772123147E-2</v>
      </c>
      <c r="G4" s="4">
        <f t="shared" ref="G4:G10" si="4">LN(B4/$C$12)</f>
        <v>-0.14784769623849969</v>
      </c>
      <c r="H4" s="4">
        <f>$E$12*SQRT(D3)</f>
        <v>7.0499999999999993E-2</v>
      </c>
      <c r="I4" s="4">
        <f>(G4+0.5*H4^2)/H4</f>
        <v>-2.0618804430992865</v>
      </c>
      <c r="J4" s="4">
        <f>(G4-0.5*H4^2)/H4</f>
        <v>-2.1323804430992865</v>
      </c>
      <c r="K4" s="17">
        <f>0.25*C4*(B4*_xlfn.NORM.S.DIST(I4, TRUE )-$C$12*_xlfn.NORM.S.DIST(J4, TRUE ))</f>
        <v>9.5559568211319394E-6</v>
      </c>
    </row>
    <row r="5" spans="1:11" x14ac:dyDescent="0.45">
      <c r="A5" s="10" t="s">
        <v>1</v>
      </c>
      <c r="B5" s="24">
        <v>0.09</v>
      </c>
      <c r="C5" s="4">
        <f t="shared" si="0"/>
        <v>0.9446490003133875</v>
      </c>
      <c r="D5" s="3">
        <f t="shared" si="1"/>
        <v>0.75</v>
      </c>
      <c r="E5" s="4">
        <f t="shared" si="2"/>
        <v>0.14981563291104094</v>
      </c>
      <c r="F5" s="4">
        <f t="shared" si="3"/>
        <v>1.3483406961993684E-2</v>
      </c>
      <c r="G5" s="4">
        <f t="shared" si="4"/>
        <v>-3.0064660582116279E-2</v>
      </c>
      <c r="H5" s="4">
        <f t="shared" ref="H5:H10" si="5">$E$12*SQRT(D4)</f>
        <v>9.9702056147303195E-2</v>
      </c>
      <c r="I5" s="4">
        <f t="shared" ref="I5:I10" si="6">(G5+0.5*H5^2)/H5</f>
        <v>-0.25169401265948765</v>
      </c>
      <c r="J5" s="4">
        <f t="shared" ref="J5:J10" si="7">(G5-0.5*H5^2)/H5</f>
        <v>-0.35139606880679081</v>
      </c>
      <c r="K5" s="17">
        <f t="shared" ref="K5:K10" si="8">0.25*C5*(B5*_xlfn.NORM.S.DIST(I5, TRUE )-$C$12*_xlfn.NORM.S.DIST(J5, TRUE ))</f>
        <v>5.7227613445238448E-4</v>
      </c>
    </row>
    <row r="6" spans="1:11" x14ac:dyDescent="0.45">
      <c r="A6" s="10" t="s">
        <v>2</v>
      </c>
      <c r="B6" s="24">
        <v>0.1</v>
      </c>
      <c r="C6" s="4">
        <f t="shared" si="0"/>
        <v>0.92160878079354891</v>
      </c>
      <c r="D6" s="3">
        <f t="shared" si="1"/>
        <v>1</v>
      </c>
      <c r="E6" s="4">
        <f>C6/$C$11</f>
        <v>0.14616159308394239</v>
      </c>
      <c r="F6" s="4">
        <f t="shared" si="3"/>
        <v>1.4616159308394239E-2</v>
      </c>
      <c r="G6" s="4">
        <f t="shared" si="4"/>
        <v>7.5295855075710086E-2</v>
      </c>
      <c r="H6" s="4">
        <f t="shared" si="5"/>
        <v>0.12210958193360583</v>
      </c>
      <c r="I6" s="4">
        <f t="shared" si="6"/>
        <v>0.67768007035438127</v>
      </c>
      <c r="J6" s="4">
        <f t="shared" si="7"/>
        <v>0.55557048842077539</v>
      </c>
      <c r="K6" s="17">
        <f>0.25*C6*(B6*_xlfn.NORM.S.DIST(I6, TRUE )-$C$12*_xlfn.NORM.S.DIST(J6, TRUE ))</f>
        <v>2.1154649947413957E-3</v>
      </c>
    </row>
    <row r="7" spans="1:11" x14ac:dyDescent="0.45">
      <c r="A7" s="1" t="s">
        <v>3</v>
      </c>
      <c r="B7" s="24">
        <v>0.1</v>
      </c>
      <c r="C7" s="4">
        <f t="shared" si="0"/>
        <v>0.89913051784736486</v>
      </c>
      <c r="D7" s="3">
        <f t="shared" si="1"/>
        <v>1.25</v>
      </c>
      <c r="E7" s="4">
        <f t="shared" si="2"/>
        <v>0.14259667617945601</v>
      </c>
      <c r="F7" s="4">
        <f t="shared" si="3"/>
        <v>1.4259667617945601E-2</v>
      </c>
      <c r="G7" s="4">
        <f t="shared" si="4"/>
        <v>7.5295855075710086E-2</v>
      </c>
      <c r="H7" s="4">
        <f t="shared" si="5"/>
        <v>0.14099999999999999</v>
      </c>
      <c r="I7" s="4">
        <f t="shared" si="6"/>
        <v>0.6045131565653199</v>
      </c>
      <c r="J7" s="4">
        <f t="shared" si="7"/>
        <v>0.46351315656531977</v>
      </c>
      <c r="K7" s="17">
        <f t="shared" si="8"/>
        <v>2.2019572576845621E-3</v>
      </c>
    </row>
    <row r="8" spans="1:11" x14ac:dyDescent="0.45">
      <c r="A8" s="1" t="s">
        <v>4</v>
      </c>
      <c r="B8" s="24">
        <v>0.1</v>
      </c>
      <c r="C8" s="4">
        <f t="shared" si="0"/>
        <v>0.87720050521694137</v>
      </c>
      <c r="D8" s="3">
        <f t="shared" si="1"/>
        <v>1.5</v>
      </c>
      <c r="E8" s="4">
        <f t="shared" si="2"/>
        <v>0.13911870846776198</v>
      </c>
      <c r="F8" s="4">
        <f t="shared" si="3"/>
        <v>1.3911870846776198E-2</v>
      </c>
      <c r="G8" s="4">
        <f t="shared" si="4"/>
        <v>7.5295855075710086E-2</v>
      </c>
      <c r="H8" s="4">
        <f t="shared" si="5"/>
        <v>0.15764279241373516</v>
      </c>
      <c r="I8" s="4">
        <f t="shared" si="6"/>
        <v>0.55645728379058479</v>
      </c>
      <c r="J8" s="4">
        <f t="shared" si="7"/>
        <v>0.39881449137684971</v>
      </c>
      <c r="K8" s="17">
        <f t="shared" si="8"/>
        <v>2.2713460927520617E-3</v>
      </c>
    </row>
    <row r="9" spans="1:11" x14ac:dyDescent="0.45">
      <c r="A9" s="1" t="s">
        <v>5</v>
      </c>
      <c r="B9" s="24">
        <v>0.09</v>
      </c>
      <c r="C9" s="4">
        <f t="shared" si="0"/>
        <v>0.85789780461314558</v>
      </c>
      <c r="D9" s="3">
        <f t="shared" si="1"/>
        <v>1.75</v>
      </c>
      <c r="E9" s="4">
        <f t="shared" si="2"/>
        <v>0.13605741659438822</v>
      </c>
      <c r="F9" s="4">
        <f t="shared" si="3"/>
        <v>1.2245167493494939E-2</v>
      </c>
      <c r="G9" s="4">
        <f t="shared" si="4"/>
        <v>-3.0064660582116279E-2</v>
      </c>
      <c r="H9" s="4">
        <f t="shared" si="5"/>
        <v>0.17268902686621401</v>
      </c>
      <c r="I9" s="4">
        <f t="shared" si="6"/>
        <v>-8.775259700696765E-2</v>
      </c>
      <c r="J9" s="4">
        <f t="shared" si="7"/>
        <v>-0.26044162387318165</v>
      </c>
      <c r="K9" s="17">
        <f t="shared" si="8"/>
        <v>1.0741991754013825E-3</v>
      </c>
    </row>
    <row r="10" spans="1:11" x14ac:dyDescent="0.45">
      <c r="A10" s="1" t="s">
        <v>6</v>
      </c>
      <c r="B10" s="24">
        <v>0.09</v>
      </c>
      <c r="C10" s="4">
        <f t="shared" si="0"/>
        <v>0.83901985781236732</v>
      </c>
      <c r="D10" s="3">
        <f t="shared" si="1"/>
        <v>2</v>
      </c>
      <c r="E10" s="4">
        <f t="shared" si="2"/>
        <v>0.13306348811187113</v>
      </c>
      <c r="F10" s="4">
        <f t="shared" si="3"/>
        <v>1.1975713930068401E-2</v>
      </c>
      <c r="G10" s="4">
        <f t="shared" si="4"/>
        <v>-3.0064660582116279E-2</v>
      </c>
      <c r="H10" s="4">
        <f t="shared" si="5"/>
        <v>0.18652546743005363</v>
      </c>
      <c r="I10" s="4">
        <f t="shared" si="6"/>
        <v>-6.7919870442715968E-2</v>
      </c>
      <c r="J10" s="4">
        <f t="shared" si="7"/>
        <v>-0.25444533787276957</v>
      </c>
      <c r="K10" s="17">
        <f t="shared" si="8"/>
        <v>1.1544511598720515E-3</v>
      </c>
    </row>
    <row r="11" spans="1:11" x14ac:dyDescent="0.45">
      <c r="C11" s="8">
        <f>SUM(C4:C10)</f>
        <v>6.305410069417194</v>
      </c>
      <c r="F11" s="4">
        <f>SUM(F4:F10)</f>
        <v>9.2746904930796195E-2</v>
      </c>
      <c r="K11" s="18">
        <f>ABS(K12-K13)</f>
        <v>6.007492282750302E-4</v>
      </c>
    </row>
    <row r="12" spans="1:11" ht="16.5" x14ac:dyDescent="0.75">
      <c r="B12" s="9" t="s">
        <v>10</v>
      </c>
      <c r="C12" s="12">
        <f>(C3-C10)/SUM(C4:C10)*4</f>
        <v>9.2746904930796015E-2</v>
      </c>
      <c r="D12" s="11" t="s">
        <v>19</v>
      </c>
      <c r="E12" s="15">
        <v>0.14099999999999999</v>
      </c>
      <c r="J12" s="6" t="s">
        <v>27</v>
      </c>
      <c r="K12" s="16">
        <f>SUM(K4:K10)</f>
        <v>9.39925077172497E-3</v>
      </c>
    </row>
    <row r="13" spans="1:11" x14ac:dyDescent="0.45">
      <c r="D13" s="19" t="s">
        <v>25</v>
      </c>
      <c r="E13" s="20">
        <f>15.35%</f>
        <v>0.1535</v>
      </c>
      <c r="J13" s="4" t="s">
        <v>28</v>
      </c>
      <c r="K13" s="17">
        <v>0.01</v>
      </c>
    </row>
    <row r="15" spans="1:11" x14ac:dyDescent="0.45">
      <c r="B15" s="23" t="s">
        <v>29</v>
      </c>
      <c r="C15" s="4">
        <f>_xlfn.NORM.S.DIST( 2.33, TRUE )</f>
        <v>0.99009692444083575</v>
      </c>
    </row>
    <row r="16" spans="1:11" x14ac:dyDescent="0.45">
      <c r="B16" s="23" t="s">
        <v>30</v>
      </c>
      <c r="C16" s="4">
        <f>LN(2.718)</f>
        <v>0.99989631572895199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Black's</vt:lpstr>
      <vt:lpstr>Normal's</vt:lpstr>
      <vt:lpstr>Black's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tliu</dc:creator>
  <cp:lastModifiedBy>Liu, Tao x</cp:lastModifiedBy>
  <dcterms:created xsi:type="dcterms:W3CDTF">2017-01-30T01:14:48Z</dcterms:created>
  <dcterms:modified xsi:type="dcterms:W3CDTF">2019-01-01T02:32:27Z</dcterms:modified>
</cp:coreProperties>
</file>