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91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x4utfl\Fannie Mae\OneDrive - Fannie Mae\_Coursera\IRM\"/>
    </mc:Choice>
  </mc:AlternateContent>
  <xr:revisionPtr revIDLastSave="0" documentId="10_ncr:100000_{9EB15656-4569-40E0-9C28-4B3DB3DE6CAC}" xr6:coauthVersionLast="31" xr6:coauthVersionMax="31" xr10:uidLastSave="{00000000-0000-0000-0000-000000000000}"/>
  <bookViews>
    <workbookView xWindow="120" yWindow="45" windowWidth="14355" windowHeight="10050" activeTab="1" xr2:uid="{00000000-000D-0000-FFFF-FFFF00000000}"/>
  </bookViews>
  <sheets>
    <sheet name="Black's" sheetId="1" r:id="rId1"/>
    <sheet name="Normal's" sheetId="4" r:id="rId2"/>
    <sheet name="Sheet2" sheetId="2" r:id="rId3"/>
    <sheet name="Sheet3" sheetId="3" r:id="rId4"/>
  </sheets>
  <definedNames>
    <definedName name="solver_adj" localSheetId="0" hidden="1">'Black''s'!$E$12</definedName>
    <definedName name="solver_adj" localSheetId="1" hidden="1">'Normal''s'!$E$12</definedName>
    <definedName name="solver_cvg" localSheetId="0" hidden="1">0.0001</definedName>
    <definedName name="solver_cvg" localSheetId="1" hidden="1">0.0001</definedName>
    <definedName name="solver_drv" localSheetId="0" hidden="1">1</definedName>
    <definedName name="solver_drv" localSheetId="1" hidden="1">1</definedName>
    <definedName name="solver_eng" localSheetId="0" hidden="1">1</definedName>
    <definedName name="solver_eng" localSheetId="1" hidden="1">1</definedName>
    <definedName name="solver_est" localSheetId="0" hidden="1">1</definedName>
    <definedName name="solver_est" localSheetId="1" hidden="1">1</definedName>
    <definedName name="solver_itr" localSheetId="0" hidden="1">2147483647</definedName>
    <definedName name="solver_itr" localSheetId="1" hidden="1">2147483647</definedName>
    <definedName name="solver_lhs1" localSheetId="1" hidden="1">'Normal''s'!$E$12</definedName>
    <definedName name="solver_lhs2" localSheetId="1" hidden="1">'Normal''s'!$E$12</definedName>
    <definedName name="solver_mip" localSheetId="0" hidden="1">2147483647</definedName>
    <definedName name="solver_mip" localSheetId="1" hidden="1">2147483647</definedName>
    <definedName name="solver_mni" localSheetId="0" hidden="1">30</definedName>
    <definedName name="solver_mni" localSheetId="1" hidden="1">30</definedName>
    <definedName name="solver_mrt" localSheetId="0" hidden="1">0.075</definedName>
    <definedName name="solver_mrt" localSheetId="1" hidden="1">0.075</definedName>
    <definedName name="solver_msl" localSheetId="0" hidden="1">2</definedName>
    <definedName name="solver_msl" localSheetId="1" hidden="1">2</definedName>
    <definedName name="solver_neg" localSheetId="0" hidden="1">1</definedName>
    <definedName name="solver_neg" localSheetId="1" hidden="1">1</definedName>
    <definedName name="solver_nod" localSheetId="0" hidden="1">2147483647</definedName>
    <definedName name="solver_nod" localSheetId="1" hidden="1">2147483647</definedName>
    <definedName name="solver_num" localSheetId="0" hidden="1">0</definedName>
    <definedName name="solver_num" localSheetId="1" hidden="1">2</definedName>
    <definedName name="solver_nwt" localSheetId="0" hidden="1">1</definedName>
    <definedName name="solver_nwt" localSheetId="1" hidden="1">1</definedName>
    <definedName name="solver_opt" localSheetId="0" hidden="1">'Black''s'!$K$11</definedName>
    <definedName name="solver_opt" localSheetId="1" hidden="1">'Normal''s'!$I$11</definedName>
    <definedName name="solver_pre" localSheetId="0" hidden="1">0.000001</definedName>
    <definedName name="solver_pre" localSheetId="1" hidden="1">0.000001</definedName>
    <definedName name="solver_rbv" localSheetId="0" hidden="1">1</definedName>
    <definedName name="solver_rbv" localSheetId="1" hidden="1">1</definedName>
    <definedName name="solver_rel1" localSheetId="1" hidden="1">1</definedName>
    <definedName name="solver_rel2" localSheetId="1" hidden="1">3</definedName>
    <definedName name="solver_rhs1" localSheetId="1" hidden="1">0.02</definedName>
    <definedName name="solver_rhs2" localSheetId="1" hidden="1">0.01</definedName>
    <definedName name="solver_rlx" localSheetId="0" hidden="1">2</definedName>
    <definedName name="solver_rlx" localSheetId="1" hidden="1">2</definedName>
    <definedName name="solver_rsd" localSheetId="0" hidden="1">0</definedName>
    <definedName name="solver_rsd" localSheetId="1" hidden="1">0</definedName>
    <definedName name="solver_scl" localSheetId="0" hidden="1">1</definedName>
    <definedName name="solver_scl" localSheetId="1" hidden="1">1</definedName>
    <definedName name="solver_sho" localSheetId="0" hidden="1">2</definedName>
    <definedName name="solver_sho" localSheetId="1" hidden="1">2</definedName>
    <definedName name="solver_ssz" localSheetId="0" hidden="1">100</definedName>
    <definedName name="solver_ssz" localSheetId="1" hidden="1">100</definedName>
    <definedName name="solver_tim" localSheetId="0" hidden="1">2147483647</definedName>
    <definedName name="solver_tim" localSheetId="1" hidden="1">2147483647</definedName>
    <definedName name="solver_tol" localSheetId="0" hidden="1">0.01</definedName>
    <definedName name="solver_tol" localSheetId="1" hidden="1">0.01</definedName>
    <definedName name="solver_typ" localSheetId="0" hidden="1">2</definedName>
    <definedName name="solver_typ" localSheetId="1" hidden="1">2</definedName>
    <definedName name="solver_val" localSheetId="0" hidden="1">0</definedName>
    <definedName name="solver_val" localSheetId="1" hidden="1">0</definedName>
    <definedName name="solver_ver" localSheetId="0" hidden="1">3</definedName>
    <definedName name="solver_ver" localSheetId="1" hidden="1">3</definedName>
  </definedNames>
  <calcPr calcId="179017"/>
</workbook>
</file>

<file path=xl/calcChain.xml><?xml version="1.0" encoding="utf-8"?>
<calcChain xmlns="http://schemas.openxmlformats.org/spreadsheetml/2006/main">
  <c r="E13" i="4" l="1"/>
  <c r="E14" i="4"/>
  <c r="C16" i="4" l="1"/>
  <c r="C14" i="4"/>
  <c r="D3" i="4"/>
  <c r="D4" i="4" s="1"/>
  <c r="C3" i="4"/>
  <c r="C4" i="4" s="1"/>
  <c r="C16" i="1"/>
  <c r="C14" i="1"/>
  <c r="E13" i="1"/>
  <c r="C5" i="1"/>
  <c r="C6" i="1" s="1"/>
  <c r="C4" i="1"/>
  <c r="D3" i="1"/>
  <c r="D4" i="1" s="1"/>
  <c r="H5" i="1" s="1"/>
  <c r="C3" i="1"/>
  <c r="H4" i="1" l="1"/>
  <c r="G4" i="4"/>
  <c r="C7" i="1"/>
  <c r="D5" i="4"/>
  <c r="G5" i="4"/>
  <c r="C5" i="4"/>
  <c r="D5" i="1"/>
  <c r="C8" i="1" l="1"/>
  <c r="D6" i="4"/>
  <c r="G6" i="4"/>
  <c r="C6" i="4"/>
  <c r="H6" i="1"/>
  <c r="D6" i="1"/>
  <c r="D7" i="4" l="1"/>
  <c r="G7" i="4"/>
  <c r="C7" i="4"/>
  <c r="C9" i="1"/>
  <c r="H7" i="1"/>
  <c r="D7" i="1"/>
  <c r="C10" i="1" l="1"/>
  <c r="D8" i="1"/>
  <c r="H8" i="1"/>
  <c r="C8" i="4"/>
  <c r="C11" i="1"/>
  <c r="D8" i="4"/>
  <c r="G8" i="4"/>
  <c r="H9" i="1" l="1"/>
  <c r="D9" i="1"/>
  <c r="D9" i="4"/>
  <c r="G9" i="4"/>
  <c r="E4" i="1"/>
  <c r="F4" i="1" s="1"/>
  <c r="E6" i="1"/>
  <c r="F6" i="1" s="1"/>
  <c r="E5" i="1"/>
  <c r="F5" i="1" s="1"/>
  <c r="E7" i="1"/>
  <c r="F7" i="1" s="1"/>
  <c r="E8" i="1"/>
  <c r="F8" i="1" s="1"/>
  <c r="C9" i="4"/>
  <c r="E9" i="1"/>
  <c r="F9" i="1" s="1"/>
  <c r="E10" i="1"/>
  <c r="F10" i="1" s="1"/>
  <c r="C12" i="1"/>
  <c r="G10" i="1" l="1"/>
  <c r="G6" i="1"/>
  <c r="G5" i="1"/>
  <c r="G9" i="1"/>
  <c r="G8" i="1"/>
  <c r="G4" i="1"/>
  <c r="G7" i="1"/>
  <c r="D10" i="4"/>
  <c r="G10" i="4"/>
  <c r="C10" i="4"/>
  <c r="C11" i="4" s="1"/>
  <c r="E9" i="4" s="1"/>
  <c r="F9" i="4" s="1"/>
  <c r="H10" i="1"/>
  <c r="D10" i="1"/>
  <c r="F11" i="1"/>
  <c r="J9" i="1" l="1"/>
  <c r="I9" i="1"/>
  <c r="K9" i="1" s="1"/>
  <c r="J7" i="1"/>
  <c r="I7" i="1"/>
  <c r="J5" i="1"/>
  <c r="I5" i="1"/>
  <c r="K5" i="1" s="1"/>
  <c r="E10" i="4"/>
  <c r="F10" i="4" s="1"/>
  <c r="C12" i="4"/>
  <c r="I4" i="1"/>
  <c r="J4" i="1"/>
  <c r="I6" i="1"/>
  <c r="K6" i="1" s="1"/>
  <c r="J6" i="1"/>
  <c r="E4" i="4"/>
  <c r="F4" i="4" s="1"/>
  <c r="E5" i="4"/>
  <c r="F5" i="4" s="1"/>
  <c r="E6" i="4"/>
  <c r="F6" i="4" s="1"/>
  <c r="E7" i="4"/>
  <c r="F7" i="4" s="1"/>
  <c r="E8" i="4"/>
  <c r="F8" i="4" s="1"/>
  <c r="I8" i="1"/>
  <c r="J8" i="1"/>
  <c r="J10" i="1"/>
  <c r="I10" i="1"/>
  <c r="K10" i="1" s="1"/>
  <c r="K4" i="1" l="1"/>
  <c r="K7" i="1"/>
  <c r="K8" i="1"/>
  <c r="F11" i="4"/>
  <c r="H10" i="4"/>
  <c r="H8" i="4"/>
  <c r="H6" i="4"/>
  <c r="H4" i="4"/>
  <c r="H9" i="4"/>
  <c r="H7" i="4"/>
  <c r="H5" i="4"/>
  <c r="K12" i="1" l="1"/>
  <c r="K4" i="4"/>
  <c r="J4" i="4"/>
  <c r="J5" i="4"/>
  <c r="K5" i="4"/>
  <c r="K6" i="4"/>
  <c r="J6" i="4"/>
  <c r="K11" i="1"/>
  <c r="J7" i="4"/>
  <c r="K7" i="4"/>
  <c r="K8" i="4"/>
  <c r="J8" i="4"/>
  <c r="J9" i="4"/>
  <c r="K9" i="4"/>
  <c r="K10" i="4"/>
  <c r="J10" i="4"/>
  <c r="L4" i="4" l="1"/>
  <c r="I4" i="4" s="1"/>
  <c r="L5" i="4"/>
  <c r="I5" i="4" s="1"/>
  <c r="L10" i="4"/>
  <c r="I10" i="4" s="1"/>
  <c r="L7" i="4"/>
  <c r="I7" i="4" s="1"/>
  <c r="L9" i="4"/>
  <c r="I9" i="4" s="1"/>
  <c r="L6" i="4"/>
  <c r="I6" i="4" s="1"/>
  <c r="L8" i="4"/>
  <c r="I8" i="4" s="1"/>
  <c r="I11" i="4" l="1"/>
  <c r="I12" i="4"/>
</calcChain>
</file>

<file path=xl/sharedStrings.xml><?xml version="1.0" encoding="utf-8"?>
<sst xmlns="http://schemas.openxmlformats.org/spreadsheetml/2006/main" count="47" uniqueCount="28">
  <si>
    <t>Period</t>
  </si>
  <si>
    <t>1/2-3/4</t>
  </si>
  <si>
    <t>3/4-1</t>
  </si>
  <si>
    <t>1-5/4</t>
  </si>
  <si>
    <t>5/4-3/2</t>
  </si>
  <si>
    <t>3/2-7/4</t>
  </si>
  <si>
    <t>7/4-2</t>
  </si>
  <si>
    <t>F(0,T0,T1)</t>
  </si>
  <si>
    <t>P(0,T)</t>
  </si>
  <si>
    <t>Ti</t>
  </si>
  <si>
    <t>k=</t>
  </si>
  <si>
    <t>wi</t>
  </si>
  <si>
    <t>wi*F</t>
  </si>
  <si>
    <t>d1</t>
  </si>
  <si>
    <t>d2</t>
  </si>
  <si>
    <t>p1</t>
  </si>
  <si>
    <t>p2</t>
  </si>
  <si>
    <t>1/4-1/2</t>
  </si>
  <si>
    <t>0-1/4 (T0=1/4)</t>
  </si>
  <si>
    <t>sigma</t>
  </si>
  <si>
    <t>Cpl</t>
  </si>
  <si>
    <t>cap_price</t>
  </si>
  <si>
    <t>D</t>
  </si>
  <si>
    <t>phi(D)</t>
  </si>
  <si>
    <t>PHI(D)</t>
  </si>
  <si>
    <t>DX</t>
  </si>
  <si>
    <t>Black IV</t>
  </si>
  <si>
    <t>Normal IV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</si>
</sst>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49" fontId="0" fillId="0" borderId="0" xfId="0" applyNumberFormat="1"/>
    <xf numFmtId="2" fontId="0" fillId="0" borderId="0" xfId="0" applyNumberFormat="1"/>
    <xf numFmtId="0" fontId="1" fillId="0" borderId="0" xfId="0" applyFont="1"/>
    <xf numFmtId="0" fontId="0" fillId="2" borderId="0" xfId="0" applyFill="1"/>
    <xf numFmtId="2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6"/>
  <sheetViews>
    <sheetView workbookViewId="0">
      <selection activeCell="E4" sqref="E4:H14"/>
    </sheetView>
  </sheetViews>
  <sheetFormatPr defaultRowHeight="14.25" x14ac:dyDescent="0.45"/>
  <cols>
    <col min="1" max="1" width="15.265625" style="1" bestFit="1" customWidth="1"/>
    <col min="11" max="11" width="12" bestFit="1" customWidth="1"/>
  </cols>
  <sheetData>
    <row r="1" spans="1:11" x14ac:dyDescent="0.45">
      <c r="A1" s="1" t="s">
        <v>0</v>
      </c>
      <c r="B1" t="s">
        <v>7</v>
      </c>
      <c r="C1" t="s">
        <v>8</v>
      </c>
      <c r="D1" t="s">
        <v>9</v>
      </c>
      <c r="E1" t="s">
        <v>11</v>
      </c>
      <c r="F1" t="s">
        <v>12</v>
      </c>
      <c r="G1" t="s">
        <v>15</v>
      </c>
      <c r="H1" t="s">
        <v>16</v>
      </c>
      <c r="I1" t="s">
        <v>13</v>
      </c>
      <c r="J1" t="s">
        <v>14</v>
      </c>
      <c r="K1" t="s">
        <v>20</v>
      </c>
    </row>
    <row r="2" spans="1:11" x14ac:dyDescent="0.45">
      <c r="A2" s="1">
        <v>0</v>
      </c>
      <c r="C2">
        <v>1</v>
      </c>
      <c r="D2" s="2">
        <v>0</v>
      </c>
    </row>
    <row r="3" spans="1:11" x14ac:dyDescent="0.45">
      <c r="A3" s="1" t="s">
        <v>18</v>
      </c>
      <c r="B3">
        <v>0.06</v>
      </c>
      <c r="C3">
        <f>C2/(1+B3/4)</f>
        <v>0.98522167487684742</v>
      </c>
      <c r="D3" s="2">
        <f>0.25+D2</f>
        <v>0.25</v>
      </c>
    </row>
    <row r="4" spans="1:11" x14ac:dyDescent="0.45">
      <c r="A4" s="1" t="s">
        <v>17</v>
      </c>
      <c r="B4">
        <v>0.08</v>
      </c>
      <c r="C4">
        <f t="shared" ref="C4:C10" si="0">C3/(1+B4/4)</f>
        <v>0.96590360282043863</v>
      </c>
      <c r="D4" s="2">
        <f t="shared" ref="D4:D10" si="1">0.25+D3</f>
        <v>0.5</v>
      </c>
      <c r="E4">
        <f t="shared" ref="E4:E10" si="2">C4/$C$11</f>
        <v>0.15318648465153933</v>
      </c>
      <c r="F4">
        <f t="shared" ref="F4:F10" si="3">E4*B4</f>
        <v>1.2254918772123147E-2</v>
      </c>
      <c r="G4">
        <f t="shared" ref="G4:G10" si="4">LN(B4/$C$12)</f>
        <v>-0.14784769623849969</v>
      </c>
      <c r="H4">
        <f>$E$12*SQRT(D3)</f>
        <v>7.0499999999999993E-2</v>
      </c>
      <c r="I4">
        <f>(G4+0.5*H4^2)/H4</f>
        <v>-2.0618804430992865</v>
      </c>
      <c r="J4">
        <f>(G4-0.5*H4^2)/H4</f>
        <v>-2.1323804430992865</v>
      </c>
      <c r="K4">
        <f>0.25*C4*(B4*_xlfn.NORM.S.DIST(I4, TRUE )-$C$12*_xlfn.NORM.S.DIST(J4, TRUE ))</f>
        <v>9.5559568211319394E-6</v>
      </c>
    </row>
    <row r="5" spans="1:11" x14ac:dyDescent="0.45">
      <c r="A5" s="1" t="s">
        <v>1</v>
      </c>
      <c r="B5">
        <v>0.09</v>
      </c>
      <c r="C5">
        <f t="shared" si="0"/>
        <v>0.9446490003133875</v>
      </c>
      <c r="D5" s="2">
        <f t="shared" si="1"/>
        <v>0.75</v>
      </c>
      <c r="E5">
        <f t="shared" si="2"/>
        <v>0.14981563291104094</v>
      </c>
      <c r="F5">
        <f t="shared" si="3"/>
        <v>1.3483406961993684E-2</v>
      </c>
      <c r="G5">
        <f t="shared" si="4"/>
        <v>-3.0064660582116279E-2</v>
      </c>
      <c r="H5">
        <f t="shared" ref="H5:H10" si="5">$E$12*SQRT(D4)</f>
        <v>9.9702056147303195E-2</v>
      </c>
      <c r="I5">
        <f t="shared" ref="I5:I10" si="6">(G5+0.5*H5^2)/H5</f>
        <v>-0.25169401265948765</v>
      </c>
      <c r="J5">
        <f t="shared" ref="J5:J10" si="7">(G5-0.5*H5^2)/H5</f>
        <v>-0.35139606880679081</v>
      </c>
      <c r="K5">
        <f t="shared" ref="K5:K10" si="8">0.25*C5*(B5*_xlfn.NORM.S.DIST(I5, TRUE )-$C$12*_xlfn.NORM.S.DIST(J5, TRUE ))</f>
        <v>5.7227613445238448E-4</v>
      </c>
    </row>
    <row r="6" spans="1:11" x14ac:dyDescent="0.45">
      <c r="A6" s="1" t="s">
        <v>2</v>
      </c>
      <c r="B6">
        <v>0.1</v>
      </c>
      <c r="C6">
        <f t="shared" si="0"/>
        <v>0.92160878079354891</v>
      </c>
      <c r="D6" s="2">
        <f t="shared" si="1"/>
        <v>1</v>
      </c>
      <c r="E6">
        <f t="shared" si="2"/>
        <v>0.14616159308394239</v>
      </c>
      <c r="F6">
        <f t="shared" si="3"/>
        <v>1.4616159308394239E-2</v>
      </c>
      <c r="G6">
        <f t="shared" si="4"/>
        <v>7.5295855075710086E-2</v>
      </c>
      <c r="H6">
        <f t="shared" si="5"/>
        <v>0.12210958193360583</v>
      </c>
      <c r="I6">
        <f t="shared" si="6"/>
        <v>0.67768007035438127</v>
      </c>
      <c r="J6">
        <f t="shared" si="7"/>
        <v>0.55557048842077539</v>
      </c>
      <c r="K6">
        <f t="shared" si="8"/>
        <v>2.1154649947413957E-3</v>
      </c>
    </row>
    <row r="7" spans="1:11" x14ac:dyDescent="0.45">
      <c r="A7" s="1" t="s">
        <v>3</v>
      </c>
      <c r="B7">
        <v>0.1</v>
      </c>
      <c r="C7">
        <f t="shared" si="0"/>
        <v>0.89913051784736486</v>
      </c>
      <c r="D7" s="2">
        <f t="shared" si="1"/>
        <v>1.25</v>
      </c>
      <c r="E7">
        <f t="shared" si="2"/>
        <v>0.14259667617945601</v>
      </c>
      <c r="F7">
        <f t="shared" si="3"/>
        <v>1.4259667617945601E-2</v>
      </c>
      <c r="G7">
        <f t="shared" si="4"/>
        <v>7.5295855075710086E-2</v>
      </c>
      <c r="H7">
        <f t="shared" si="5"/>
        <v>0.14099999999999999</v>
      </c>
      <c r="I7">
        <f t="shared" si="6"/>
        <v>0.6045131565653199</v>
      </c>
      <c r="J7">
        <f t="shared" si="7"/>
        <v>0.46351315656531977</v>
      </c>
      <c r="K7">
        <f t="shared" si="8"/>
        <v>2.2019572576845621E-3</v>
      </c>
    </row>
    <row r="8" spans="1:11" x14ac:dyDescent="0.45">
      <c r="A8" s="1" t="s">
        <v>4</v>
      </c>
      <c r="B8">
        <v>0.1</v>
      </c>
      <c r="C8">
        <f t="shared" si="0"/>
        <v>0.87720050521694137</v>
      </c>
      <c r="D8" s="2">
        <f t="shared" si="1"/>
        <v>1.5</v>
      </c>
      <c r="E8">
        <f t="shared" si="2"/>
        <v>0.13911870846776198</v>
      </c>
      <c r="F8">
        <f t="shared" si="3"/>
        <v>1.3911870846776198E-2</v>
      </c>
      <c r="G8">
        <f t="shared" si="4"/>
        <v>7.5295855075710086E-2</v>
      </c>
      <c r="H8">
        <f t="shared" si="5"/>
        <v>0.15764279241373516</v>
      </c>
      <c r="I8">
        <f t="shared" si="6"/>
        <v>0.55645728379058479</v>
      </c>
      <c r="J8">
        <f t="shared" si="7"/>
        <v>0.39881449137684971</v>
      </c>
      <c r="K8">
        <f t="shared" si="8"/>
        <v>2.2713460927520617E-3</v>
      </c>
    </row>
    <row r="9" spans="1:11" x14ac:dyDescent="0.45">
      <c r="A9" s="1" t="s">
        <v>5</v>
      </c>
      <c r="B9">
        <v>0.09</v>
      </c>
      <c r="C9">
        <f t="shared" si="0"/>
        <v>0.85789780461314558</v>
      </c>
      <c r="D9" s="2">
        <f t="shared" si="1"/>
        <v>1.75</v>
      </c>
      <c r="E9">
        <f t="shared" si="2"/>
        <v>0.13605741659438822</v>
      </c>
      <c r="F9">
        <f t="shared" si="3"/>
        <v>1.2245167493494939E-2</v>
      </c>
      <c r="G9">
        <f t="shared" si="4"/>
        <v>-3.0064660582116279E-2</v>
      </c>
      <c r="H9">
        <f t="shared" si="5"/>
        <v>0.17268902686621401</v>
      </c>
      <c r="I9">
        <f t="shared" si="6"/>
        <v>-8.775259700696765E-2</v>
      </c>
      <c r="J9">
        <f t="shared" si="7"/>
        <v>-0.26044162387318165</v>
      </c>
      <c r="K9">
        <f t="shared" si="8"/>
        <v>1.0741991754013825E-3</v>
      </c>
    </row>
    <row r="10" spans="1:11" x14ac:dyDescent="0.45">
      <c r="A10" s="1" t="s">
        <v>6</v>
      </c>
      <c r="B10">
        <v>0.09</v>
      </c>
      <c r="C10">
        <f t="shared" si="0"/>
        <v>0.83901985781236732</v>
      </c>
      <c r="D10" s="2">
        <f t="shared" si="1"/>
        <v>2</v>
      </c>
      <c r="E10">
        <f t="shared" si="2"/>
        <v>0.13306348811187113</v>
      </c>
      <c r="F10">
        <f t="shared" si="3"/>
        <v>1.1975713930068401E-2</v>
      </c>
      <c r="G10">
        <f t="shared" si="4"/>
        <v>-3.0064660582116279E-2</v>
      </c>
      <c r="H10">
        <f t="shared" si="5"/>
        <v>0.18652546743005363</v>
      </c>
      <c r="I10">
        <f t="shared" si="6"/>
        <v>-6.7919870442715968E-2</v>
      </c>
      <c r="J10">
        <f t="shared" si="7"/>
        <v>-0.25444533787276957</v>
      </c>
      <c r="K10">
        <f t="shared" si="8"/>
        <v>1.1544511598720515E-3</v>
      </c>
    </row>
    <row r="11" spans="1:11" x14ac:dyDescent="0.45">
      <c r="C11">
        <f>SUM(C4:C10)</f>
        <v>6.305410069417194</v>
      </c>
      <c r="F11">
        <f>SUM(F4:F10)</f>
        <v>9.2746904930796195E-2</v>
      </c>
      <c r="K11">
        <f>ABS(0.01-SUM(K4:K10))</f>
        <v>6.007492282750302E-4</v>
      </c>
    </row>
    <row r="12" spans="1:11" x14ac:dyDescent="0.45">
      <c r="B12" t="s">
        <v>10</v>
      </c>
      <c r="C12" s="3">
        <f>(C3-C10)/SUM(C4:C10)*4</f>
        <v>9.2746904930796015E-2</v>
      </c>
      <c r="D12" t="s">
        <v>19</v>
      </c>
      <c r="E12">
        <v>0.14099999999999999</v>
      </c>
      <c r="J12" s="4" t="s">
        <v>21</v>
      </c>
      <c r="K12" s="4">
        <f>SUM(K4:K10)*100</f>
        <v>0.93992507717249696</v>
      </c>
    </row>
    <row r="13" spans="1:11" x14ac:dyDescent="0.45">
      <c r="D13" s="4" t="s">
        <v>26</v>
      </c>
      <c r="E13" s="4">
        <f>15.35%</f>
        <v>0.1535</v>
      </c>
    </row>
    <row r="14" spans="1:11" x14ac:dyDescent="0.45">
      <c r="C14">
        <f>_xlfn.NORM.S.DIST( 2.33, TRUE )</f>
        <v>0.99009692444083575</v>
      </c>
    </row>
    <row r="16" spans="1:11" x14ac:dyDescent="0.45">
      <c r="C16">
        <f>LN(2.718)</f>
        <v>0.99989631572895199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L16"/>
  <sheetViews>
    <sheetView tabSelected="1" workbookViewId="0">
      <selection activeCell="I19" sqref="I19"/>
    </sheetView>
  </sheetViews>
  <sheetFormatPr defaultRowHeight="14.25" x14ac:dyDescent="0.45"/>
  <cols>
    <col min="1" max="1" width="15.265625" style="1" bestFit="1" customWidth="1"/>
    <col min="9" max="9" width="12" bestFit="1" customWidth="1"/>
    <col min="10" max="10" width="12" customWidth="1"/>
  </cols>
  <sheetData>
    <row r="1" spans="1:12" x14ac:dyDescent="0.45">
      <c r="A1" s="1" t="s">
        <v>0</v>
      </c>
      <c r="B1" t="s">
        <v>7</v>
      </c>
      <c r="C1" t="s">
        <v>8</v>
      </c>
      <c r="D1" t="s">
        <v>9</v>
      </c>
      <c r="E1" t="s">
        <v>11</v>
      </c>
      <c r="F1" t="s">
        <v>12</v>
      </c>
      <c r="G1" t="s">
        <v>16</v>
      </c>
      <c r="H1" t="s">
        <v>22</v>
      </c>
      <c r="I1" t="s">
        <v>20</v>
      </c>
      <c r="J1" t="s">
        <v>24</v>
      </c>
      <c r="K1" t="s">
        <v>23</v>
      </c>
      <c r="L1" t="s">
        <v>25</v>
      </c>
    </row>
    <row r="2" spans="1:12" x14ac:dyDescent="0.45">
      <c r="A2" s="1">
        <v>0</v>
      </c>
      <c r="C2">
        <v>1</v>
      </c>
      <c r="D2" s="2">
        <v>0</v>
      </c>
    </row>
    <row r="3" spans="1:12" x14ac:dyDescent="0.45">
      <c r="A3" s="1" t="s">
        <v>18</v>
      </c>
      <c r="B3">
        <v>0.06</v>
      </c>
      <c r="C3">
        <f>C2/(1+B3/4)</f>
        <v>0.98522167487684742</v>
      </c>
      <c r="D3" s="2">
        <f>0.25+D2</f>
        <v>0.25</v>
      </c>
    </row>
    <row r="4" spans="1:12" x14ac:dyDescent="0.45">
      <c r="A4" s="1" t="s">
        <v>17</v>
      </c>
      <c r="B4">
        <v>0.08</v>
      </c>
      <c r="C4">
        <f t="shared" ref="C4:C10" si="0">C3/(1+B4/4)</f>
        <v>0.96590360282043863</v>
      </c>
      <c r="D4" s="2">
        <f t="shared" ref="D4:D10" si="1">0.25+D3</f>
        <v>0.5</v>
      </c>
      <c r="E4">
        <f t="shared" ref="E4:E10" si="2">C4/$C$11</f>
        <v>0.15318648465153933</v>
      </c>
      <c r="F4">
        <f t="shared" ref="F4:F10" si="3">E4*B4</f>
        <v>1.2254918772123147E-2</v>
      </c>
      <c r="G4">
        <f t="shared" ref="G4:G10" si="4">$E$12*SQRT(D3)</f>
        <v>7.1679957865106309E-3</v>
      </c>
      <c r="H4">
        <f>(B4-$C$12)/G4</f>
        <v>-1.7783080948211867</v>
      </c>
      <c r="I4">
        <f>0.25*C4*G4*L4</f>
        <v>2.6091211986244667E-5</v>
      </c>
      <c r="J4">
        <f>_xlfn.NORM.S.DIST(H4, TRUE )</f>
        <v>3.7676633799350497E-2</v>
      </c>
      <c r="K4">
        <f>_xlfn.NORM.S.DIST(H4, FALSE )</f>
        <v>8.2074461781535324E-2</v>
      </c>
      <c r="L4">
        <f>H4*J4+K4</f>
        <v>1.5073798910536812E-2</v>
      </c>
    </row>
    <row r="5" spans="1:12" x14ac:dyDescent="0.45">
      <c r="A5" s="1" t="s">
        <v>1</v>
      </c>
      <c r="B5">
        <v>0.09</v>
      </c>
      <c r="C5">
        <f t="shared" si="0"/>
        <v>0.9446490003133875</v>
      </c>
      <c r="D5" s="2">
        <f t="shared" si="1"/>
        <v>0.75</v>
      </c>
      <c r="E5">
        <f t="shared" si="2"/>
        <v>0.14981563291104094</v>
      </c>
      <c r="F5">
        <f t="shared" si="3"/>
        <v>1.3483406961993684E-2</v>
      </c>
      <c r="G5">
        <f t="shared" si="4"/>
        <v>1.0137076856316535E-2</v>
      </c>
      <c r="H5">
        <f t="shared" ref="H5:H10" si="5">(B5-$C$12)/G5</f>
        <v>-0.27097603872702103</v>
      </c>
      <c r="I5">
        <f t="shared" ref="I5:I10" si="6">0.25*C5*G5*L5</f>
        <v>6.6555945008322506E-4</v>
      </c>
      <c r="J5">
        <f t="shared" ref="J5:J10" si="7">_xlfn.NORM.S.DIST(H5, TRUE )</f>
        <v>0.39320473067363049</v>
      </c>
      <c r="K5">
        <f t="shared" ref="K5:K10" si="8">_xlfn.NORM.S.DIST(H5, FALSE )</f>
        <v>0.38456112115157509</v>
      </c>
      <c r="L5">
        <f t="shared" ref="L5:L10" si="9">H5*J5+K5</f>
        <v>0.27801206082490953</v>
      </c>
    </row>
    <row r="6" spans="1:12" x14ac:dyDescent="0.45">
      <c r="A6" s="1" t="s">
        <v>2</v>
      </c>
      <c r="B6">
        <v>0.1</v>
      </c>
      <c r="C6">
        <f t="shared" si="0"/>
        <v>0.92160878079354891</v>
      </c>
      <c r="D6" s="2">
        <f t="shared" si="1"/>
        <v>1</v>
      </c>
      <c r="E6">
        <f t="shared" si="2"/>
        <v>0.14616159308394239</v>
      </c>
      <c r="F6">
        <f t="shared" si="3"/>
        <v>1.4616159308394239E-2</v>
      </c>
      <c r="G6">
        <f t="shared" si="4"/>
        <v>1.2415332890676048E-2</v>
      </c>
      <c r="H6">
        <f t="shared" si="5"/>
        <v>0.58420463897920016</v>
      </c>
      <c r="I6">
        <f t="shared" si="6"/>
        <v>2.1661315875841063E-3</v>
      </c>
      <c r="J6">
        <f t="shared" si="7"/>
        <v>0.72045867958081622</v>
      </c>
      <c r="K6">
        <f t="shared" si="8"/>
        <v>0.33635569485848754</v>
      </c>
      <c r="L6">
        <f t="shared" si="9"/>
        <v>0.75725099766242954</v>
      </c>
    </row>
    <row r="7" spans="1:12" x14ac:dyDescent="0.45">
      <c r="A7" s="1" t="s">
        <v>3</v>
      </c>
      <c r="B7">
        <v>0.1</v>
      </c>
      <c r="C7">
        <f t="shared" si="0"/>
        <v>0.89913051784736486</v>
      </c>
      <c r="D7" s="2">
        <f t="shared" si="1"/>
        <v>1.25</v>
      </c>
      <c r="E7">
        <f t="shared" si="2"/>
        <v>0.14259667617945601</v>
      </c>
      <c r="F7">
        <f t="shared" si="3"/>
        <v>1.4259667617945601E-2</v>
      </c>
      <c r="G7">
        <f t="shared" si="4"/>
        <v>1.4335991573021262E-2</v>
      </c>
      <c r="H7">
        <f t="shared" si="5"/>
        <v>0.50593605836470412</v>
      </c>
      <c r="I7">
        <f t="shared" si="6"/>
        <v>2.2618836071847922E-3</v>
      </c>
      <c r="J7">
        <f t="shared" si="7"/>
        <v>0.69354923100896815</v>
      </c>
      <c r="K7">
        <f t="shared" si="8"/>
        <v>0.35101575138532892</v>
      </c>
      <c r="L7">
        <f t="shared" si="9"/>
        <v>0.70190731560387787</v>
      </c>
    </row>
    <row r="8" spans="1:12" x14ac:dyDescent="0.45">
      <c r="A8" s="1" t="s">
        <v>4</v>
      </c>
      <c r="B8">
        <v>0.1</v>
      </c>
      <c r="C8">
        <f t="shared" si="0"/>
        <v>0.87720050521694137</v>
      </c>
      <c r="D8" s="2">
        <f t="shared" si="1"/>
        <v>1.5</v>
      </c>
      <c r="E8">
        <f t="shared" si="2"/>
        <v>0.13911870846776198</v>
      </c>
      <c r="F8">
        <f t="shared" si="3"/>
        <v>1.3911870846776198E-2</v>
      </c>
      <c r="G8">
        <f t="shared" si="4"/>
        <v>1.6028125841069843E-2</v>
      </c>
      <c r="H8">
        <f t="shared" si="5"/>
        <v>0.45252296750871168</v>
      </c>
      <c r="I8">
        <f t="shared" si="6"/>
        <v>2.3387480256563857E-3</v>
      </c>
      <c r="J8">
        <f t="shared" si="7"/>
        <v>0.6745538604062864</v>
      </c>
      <c r="K8">
        <f t="shared" si="8"/>
        <v>0.36011672957633484</v>
      </c>
      <c r="L8">
        <f t="shared" si="9"/>
        <v>0.66536784423184481</v>
      </c>
    </row>
    <row r="9" spans="1:12" x14ac:dyDescent="0.45">
      <c r="A9" s="1" t="s">
        <v>5</v>
      </c>
      <c r="B9">
        <v>0.09</v>
      </c>
      <c r="C9">
        <f t="shared" si="0"/>
        <v>0.85789780461314558</v>
      </c>
      <c r="D9" s="2">
        <f t="shared" si="1"/>
        <v>1.75</v>
      </c>
      <c r="E9">
        <f t="shared" si="2"/>
        <v>0.13605741659438822</v>
      </c>
      <c r="F9">
        <f t="shared" si="3"/>
        <v>1.2245167493494939E-2</v>
      </c>
      <c r="G9">
        <f t="shared" si="4"/>
        <v>1.7557932155370829E-2</v>
      </c>
      <c r="H9">
        <f t="shared" si="5"/>
        <v>-0.15644808890298406</v>
      </c>
      <c r="I9">
        <f t="shared" si="6"/>
        <v>1.2260854383408769E-3</v>
      </c>
      <c r="J9">
        <f t="shared" si="7"/>
        <v>0.4378399171709792</v>
      </c>
      <c r="K9">
        <f t="shared" si="8"/>
        <v>0.39408977690895763</v>
      </c>
      <c r="L9">
        <f t="shared" si="9"/>
        <v>0.32559055862211711</v>
      </c>
    </row>
    <row r="10" spans="1:12" x14ac:dyDescent="0.45">
      <c r="A10" s="1" t="s">
        <v>6</v>
      </c>
      <c r="B10">
        <v>0.09</v>
      </c>
      <c r="C10">
        <f t="shared" si="0"/>
        <v>0.83901985781236732</v>
      </c>
      <c r="D10" s="2">
        <f t="shared" si="1"/>
        <v>2</v>
      </c>
      <c r="E10">
        <f t="shared" si="2"/>
        <v>0.13306348811187113</v>
      </c>
      <c r="F10">
        <f t="shared" si="3"/>
        <v>1.1975713930068401E-2</v>
      </c>
      <c r="G10">
        <f t="shared" si="4"/>
        <v>1.8964734249865965E-2</v>
      </c>
      <c r="H10">
        <f t="shared" si="5"/>
        <v>-0.14484278527738567</v>
      </c>
      <c r="I10">
        <f t="shared" si="6"/>
        <v>1.3155006737898503E-3</v>
      </c>
      <c r="J10">
        <f t="shared" si="7"/>
        <v>0.44241750031593297</v>
      </c>
      <c r="K10">
        <f t="shared" si="8"/>
        <v>0.3947793611829834</v>
      </c>
      <c r="L10">
        <f t="shared" si="9"/>
        <v>0.33069837818176501</v>
      </c>
    </row>
    <row r="11" spans="1:12" x14ac:dyDescent="0.45">
      <c r="C11">
        <f>SUM(C4:C10)</f>
        <v>6.305410069417194</v>
      </c>
      <c r="F11">
        <f>SUM(F4:F10)</f>
        <v>9.2746904930796195E-2</v>
      </c>
      <c r="I11">
        <f>ABS(0.01-SUM(I4:I10))</f>
        <v>5.3745185385478678E-12</v>
      </c>
    </row>
    <row r="12" spans="1:12" x14ac:dyDescent="0.45">
      <c r="B12" t="s">
        <v>10</v>
      </c>
      <c r="C12" s="3">
        <f>(C3-C10)/SUM(C4:C10)*4</f>
        <v>9.2746904930796015E-2</v>
      </c>
      <c r="D12" t="s">
        <v>19</v>
      </c>
      <c r="E12">
        <v>1.4335991573021262E-2</v>
      </c>
      <c r="H12" t="s">
        <v>21</v>
      </c>
      <c r="I12">
        <f>SUM(I4:I10)*100</f>
        <v>0.99999999946254814</v>
      </c>
    </row>
    <row r="13" spans="1:12" x14ac:dyDescent="0.45">
      <c r="D13" s="4" t="s">
        <v>27</v>
      </c>
      <c r="E13" s="5">
        <f>E12*10000</f>
        <v>143.35991573021261</v>
      </c>
    </row>
    <row r="14" spans="1:12" x14ac:dyDescent="0.45">
      <c r="C14">
        <f>_xlfn.NORM.S.DIST( 2.33, TRUE )</f>
        <v>0.99009692444083575</v>
      </c>
      <c r="E14">
        <f>15.35%</f>
        <v>0.1535</v>
      </c>
    </row>
    <row r="16" spans="1:12" x14ac:dyDescent="0.45">
      <c r="C16">
        <f>LN(2.718)</f>
        <v>0.99989631572895199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25" x14ac:dyDescent="0.4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"/>
  <sheetViews>
    <sheetView workbookViewId="0"/>
  </sheetViews>
  <sheetFormatPr defaultRowHeight="14.25" x14ac:dyDescent="0.4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Black's</vt:lpstr>
      <vt:lpstr>Normal's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tliu</dc:creator>
  <cp:lastModifiedBy>Liu, Tao x</cp:lastModifiedBy>
  <dcterms:created xsi:type="dcterms:W3CDTF">2017-01-30T01:14:48Z</dcterms:created>
  <dcterms:modified xsi:type="dcterms:W3CDTF">2018-12-31T19:15:17Z</dcterms:modified>
</cp:coreProperties>
</file>