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e\"/>
    </mc:Choice>
  </mc:AlternateContent>
  <bookViews>
    <workbookView xWindow="0" yWindow="0" windowWidth="20490" windowHeight="7770" tabRatio="791"/>
  </bookViews>
  <sheets>
    <sheet name="策略分析" sheetId="7" r:id="rId1"/>
    <sheet name="投标记录" sheetId="2" r:id="rId2"/>
    <sheet name="已还清" sheetId="6" r:id="rId3"/>
    <sheet name="逾期收回" sheetId="5" r:id="rId4"/>
    <sheet name="黑名单" sheetId="8" r:id="rId5"/>
    <sheet name="资金记录" sheetId="1" r:id="rId6"/>
    <sheet name="神器" sheetId="9" r:id="rId7"/>
    <sheet name="精灵" sheetId="10" r:id="rId8"/>
  </sheets>
  <definedNames>
    <definedName name="_xlnm._FilterDatabase" localSheetId="1" hidden="1">投标记录!$A$3:$BP$3</definedName>
    <definedName name="_xlnm._FilterDatabase" localSheetId="5" hidden="1">资金记录!$A$3:$G$3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F1" i="1"/>
  <c r="F2" i="2"/>
  <c r="D2" i="2" l="1"/>
  <c r="B5" i="7" l="1"/>
  <c r="C5" i="7"/>
  <c r="D5" i="7"/>
  <c r="E5" i="7"/>
  <c r="F5" i="7"/>
  <c r="G5" i="7"/>
  <c r="I5" i="7"/>
  <c r="K5" i="7"/>
  <c r="L5" i="7"/>
  <c r="M5" i="7"/>
  <c r="N5" i="7"/>
  <c r="G2" i="1"/>
  <c r="N2" i="2" s="1"/>
  <c r="H2" i="2" l="1"/>
  <c r="C2" i="2"/>
  <c r="J5" i="7"/>
  <c r="P2" i="2" l="1"/>
  <c r="Q2" i="2" s="1"/>
  <c r="R2" i="2" l="1"/>
  <c r="O2" i="2"/>
  <c r="M2" i="2"/>
  <c r="E2" i="2"/>
  <c r="S2" i="2" l="1"/>
  <c r="I2" i="2"/>
  <c r="F2" i="8"/>
  <c r="C4" i="7" l="1"/>
  <c r="I4" i="7" l="1"/>
  <c r="G4" i="7"/>
  <c r="E4" i="7"/>
  <c r="L4" i="7"/>
  <c r="B4" i="7"/>
  <c r="N4" i="7"/>
  <c r="F4" i="7" l="1"/>
  <c r="D4" i="7"/>
  <c r="K4" i="7"/>
  <c r="M4" i="7"/>
  <c r="J4" i="7" l="1"/>
</calcChain>
</file>

<file path=xl/sharedStrings.xml><?xml version="1.0" encoding="utf-8"?>
<sst xmlns="http://schemas.openxmlformats.org/spreadsheetml/2006/main" count="118" uniqueCount="114">
  <si>
    <t>日期</t>
    <phoneticPr fontId="1" type="noConversion"/>
  </si>
  <si>
    <t>类型</t>
    <phoneticPr fontId="1" type="noConversion"/>
  </si>
  <si>
    <t>支出</t>
    <phoneticPr fontId="1" type="noConversion"/>
  </si>
  <si>
    <t>存入</t>
    <phoneticPr fontId="1" type="noConversion"/>
  </si>
  <si>
    <t>余额</t>
    <phoneticPr fontId="1" type="noConversion"/>
  </si>
  <si>
    <t>说明</t>
    <phoneticPr fontId="1" type="noConversion"/>
  </si>
  <si>
    <t>投资编号</t>
    <phoneticPr fontId="1" type="noConversion"/>
  </si>
  <si>
    <t>借款金额</t>
    <phoneticPr fontId="1" type="noConversion"/>
  </si>
  <si>
    <t>投资金额</t>
    <phoneticPr fontId="1" type="noConversion"/>
  </si>
  <si>
    <t>借款期限</t>
    <phoneticPr fontId="1" type="noConversion"/>
  </si>
  <si>
    <t>已收本金</t>
    <phoneticPr fontId="1" type="noConversion"/>
  </si>
  <si>
    <t>已收利息</t>
    <phoneticPr fontId="1" type="noConversion"/>
  </si>
  <si>
    <t>分期偿还记录</t>
    <phoneticPr fontId="1" type="noConversion"/>
  </si>
  <si>
    <t>每期偿还本息</t>
    <phoneticPr fontId="1" type="noConversion"/>
  </si>
  <si>
    <t>1本</t>
    <phoneticPr fontId="1" type="noConversion"/>
  </si>
  <si>
    <t>1息</t>
    <phoneticPr fontId="1" type="noConversion"/>
  </si>
  <si>
    <t>2本</t>
  </si>
  <si>
    <t>2息</t>
  </si>
  <si>
    <t>利率</t>
    <phoneticPr fontId="1" type="noConversion"/>
  </si>
  <si>
    <t>投资编号</t>
    <phoneticPr fontId="1" type="noConversion"/>
  </si>
  <si>
    <t>应收本息</t>
    <phoneticPr fontId="1" type="noConversion"/>
  </si>
  <si>
    <t>年利率</t>
    <phoneticPr fontId="1" type="noConversion"/>
  </si>
  <si>
    <t>已收本息</t>
    <phoneticPr fontId="1" type="noConversion"/>
  </si>
  <si>
    <t>借出金额</t>
    <phoneticPr fontId="1" type="noConversion"/>
  </si>
  <si>
    <t>已还清标志</t>
    <phoneticPr fontId="1" type="noConversion"/>
  </si>
  <si>
    <t>投资策略</t>
    <phoneticPr fontId="1" type="noConversion"/>
  </si>
  <si>
    <t>策略分析</t>
    <phoneticPr fontId="1" type="noConversion"/>
  </si>
  <si>
    <t>还款日期</t>
  </si>
  <si>
    <t>列表编号</t>
  </si>
  <si>
    <t>借款人</t>
  </si>
  <si>
    <t>本金收回</t>
  </si>
  <si>
    <t>利息收回</t>
  </si>
  <si>
    <t>逾期天数</t>
  </si>
  <si>
    <t>剩余待还本息/期数</t>
  </si>
  <si>
    <t>策略二号</t>
    <phoneticPr fontId="1" type="noConversion"/>
  </si>
  <si>
    <t>投资笔数</t>
    <phoneticPr fontId="1" type="noConversion"/>
  </si>
  <si>
    <t>逾期笔数</t>
    <phoneticPr fontId="1" type="noConversion"/>
  </si>
  <si>
    <t>逾期次数</t>
    <phoneticPr fontId="1" type="noConversion"/>
  </si>
  <si>
    <t>逾期10</t>
    <phoneticPr fontId="1" type="noConversion"/>
  </si>
  <si>
    <t>逾期30</t>
    <phoneticPr fontId="1" type="noConversion"/>
  </si>
  <si>
    <t>逾期90</t>
    <phoneticPr fontId="1" type="noConversion"/>
  </si>
  <si>
    <t>逾期90+</t>
    <phoneticPr fontId="1" type="noConversion"/>
  </si>
  <si>
    <t>3本</t>
  </si>
  <si>
    <t>3息</t>
  </si>
  <si>
    <t>4本</t>
  </si>
  <si>
    <t>4息</t>
  </si>
  <si>
    <t>5本</t>
  </si>
  <si>
    <t>5息</t>
  </si>
  <si>
    <t>6本</t>
  </si>
  <si>
    <t>6息</t>
  </si>
  <si>
    <t>7本</t>
  </si>
  <si>
    <t>7息</t>
  </si>
  <si>
    <t>8本</t>
  </si>
  <si>
    <t>8息</t>
  </si>
  <si>
    <t>9本</t>
  </si>
  <si>
    <t>9息</t>
  </si>
  <si>
    <t>10本</t>
  </si>
  <si>
    <t>10息</t>
  </si>
  <si>
    <t>11本</t>
  </si>
  <si>
    <t>11息</t>
  </si>
  <si>
    <t>12本</t>
  </si>
  <si>
    <t>12息</t>
  </si>
  <si>
    <t>13本</t>
  </si>
  <si>
    <t>13息</t>
  </si>
  <si>
    <t>14本</t>
  </si>
  <si>
    <t>14息</t>
  </si>
  <si>
    <t>15本</t>
  </si>
  <si>
    <t>15息</t>
  </si>
  <si>
    <t>16本</t>
  </si>
  <si>
    <t>16息</t>
  </si>
  <si>
    <t>17本</t>
  </si>
  <si>
    <t>17息</t>
  </si>
  <si>
    <t>18本</t>
  </si>
  <si>
    <t>18息</t>
  </si>
  <si>
    <t>19本</t>
  </si>
  <si>
    <t>19息</t>
  </si>
  <si>
    <t>20本</t>
  </si>
  <si>
    <t>20息</t>
  </si>
  <si>
    <t>21本</t>
  </si>
  <si>
    <t>21息</t>
  </si>
  <si>
    <t>22本</t>
  </si>
  <si>
    <t>22息</t>
  </si>
  <si>
    <t>23本</t>
  </si>
  <si>
    <t>23息</t>
  </si>
  <si>
    <t>24本</t>
  </si>
  <si>
    <t>24息</t>
  </si>
  <si>
    <t>预计收益</t>
    <phoneticPr fontId="1" type="noConversion"/>
  </si>
  <si>
    <t>逾期天数</t>
    <phoneticPr fontId="1" type="noConversion"/>
  </si>
  <si>
    <t>逾期天数</t>
    <phoneticPr fontId="1" type="noConversion"/>
  </si>
  <si>
    <t>逾期本金</t>
    <phoneticPr fontId="1" type="noConversion"/>
  </si>
  <si>
    <t>预计每日收益</t>
    <phoneticPr fontId="1" type="noConversion"/>
  </si>
  <si>
    <t>最后爬取时间</t>
    <phoneticPr fontId="1" type="noConversion"/>
  </si>
  <si>
    <t>逾期次数</t>
    <phoneticPr fontId="1" type="noConversion"/>
  </si>
  <si>
    <t>每日预计收益</t>
    <phoneticPr fontId="1" type="noConversion"/>
  </si>
  <si>
    <t>逾期30+</t>
    <phoneticPr fontId="1" type="noConversion"/>
  </si>
  <si>
    <t>逾期30-</t>
    <phoneticPr fontId="1" type="noConversion"/>
  </si>
  <si>
    <t>待收本金</t>
    <phoneticPr fontId="1" type="noConversion"/>
  </si>
  <si>
    <t>投资金额</t>
    <phoneticPr fontId="1" type="noConversion"/>
  </si>
  <si>
    <t>一次全额还清</t>
    <phoneticPr fontId="1" type="noConversion"/>
  </si>
  <si>
    <t>逾期本金/已还金额/投标金额</t>
    <phoneticPr fontId="1" type="noConversion"/>
  </si>
  <si>
    <t>已还金额</t>
    <phoneticPr fontId="1" type="noConversion"/>
  </si>
  <si>
    <t>投标金额</t>
    <phoneticPr fontId="1" type="noConversion"/>
  </si>
  <si>
    <t>模板行</t>
    <phoneticPr fontId="1" type="noConversion"/>
  </si>
  <si>
    <t>模板行</t>
    <phoneticPr fontId="1" type="noConversion"/>
  </si>
  <si>
    <t>模板行</t>
    <phoneticPr fontId="1" type="noConversion"/>
  </si>
  <si>
    <t>应还日期</t>
    <phoneticPr fontId="1" type="noConversion"/>
  </si>
  <si>
    <t>借款日期</t>
    <phoneticPr fontId="1" type="noConversion"/>
  </si>
  <si>
    <t>还清日期</t>
    <phoneticPr fontId="1" type="noConversion"/>
  </si>
  <si>
    <t>已收资金</t>
    <phoneticPr fontId="1" type="noConversion"/>
  </si>
  <si>
    <t>借款ID</t>
    <phoneticPr fontId="1" type="noConversion"/>
  </si>
  <si>
    <t>投资笔数</t>
    <phoneticPr fontId="1" type="noConversion"/>
  </si>
  <si>
    <t>最后一次还款日期</t>
    <phoneticPr fontId="1" type="noConversion"/>
  </si>
  <si>
    <t>充值</t>
    <phoneticPr fontId="1" type="noConversion"/>
  </si>
  <si>
    <t>充值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</si>
</sst>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¥&quot;#,##0.00_);\(&quot;¥&quot;#,##0.00\)"/>
    <numFmt numFmtId="177" formatCode="&quot;¥&quot;#,##0.00_);[Red]\(&quot;¥&quot;#,##0.00\)"/>
    <numFmt numFmtId="178" formatCode="yyyy/m/d\ h:mm:ss"/>
    <numFmt numFmtId="179" formatCode="0.00_);[Red]\(0.0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3" fillId="0" borderId="0" xfId="0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 applyAlignment="1">
      <alignment vertical="center" wrapText="1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178" fontId="3" fillId="0" borderId="0" xfId="0" applyNumberFormat="1" applyFont="1" applyFill="1" applyBorder="1" applyAlignment="1">
      <alignment vertical="center"/>
    </xf>
    <xf numFmtId="0" fontId="2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177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4" fillId="4" borderId="0" xfId="0" applyFont="1" applyFill="1">
      <alignment vertical="center"/>
    </xf>
    <xf numFmtId="14" fontId="0" fillId="0" borderId="0" xfId="0" applyNumberFormat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9" fontId="0" fillId="5" borderId="0" xfId="0" applyNumberFormat="1" applyFill="1">
      <alignment vertical="center"/>
    </xf>
    <xf numFmtId="14" fontId="0" fillId="5" borderId="0" xfId="0" applyNumberFormat="1" applyFill="1">
      <alignment vertical="center"/>
    </xf>
    <xf numFmtId="14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E14" sqref="E14"/>
    </sheetView>
  </sheetViews>
  <sheetFormatPr defaultRowHeight="13.5"/>
  <cols>
    <col min="1" max="1" width="13" style="14" bestFit="1" customWidth="1"/>
    <col min="2" max="2" width="11" style="14" customWidth="1"/>
    <col min="3" max="3" width="12.875" style="14" customWidth="1"/>
    <col min="4" max="4" width="9" style="14"/>
    <col min="5" max="7" width="13.5" style="14" customWidth="1"/>
    <col min="8" max="8" width="10.875" style="14" customWidth="1"/>
    <col min="9" max="9" width="9" style="14"/>
    <col min="10" max="10" width="11.75" style="14" customWidth="1"/>
    <col min="11" max="16384" width="9" style="14"/>
  </cols>
  <sheetData>
    <row r="1" spans="1:14">
      <c r="C1" s="14" t="s">
        <v>113</v>
      </c>
    </row>
    <row r="2" spans="1:14">
      <c r="C2" s="1">
        <f>SUMIFS(资金记录!D:D,资金记录!B:B,"充值")</f>
        <v>0</v>
      </c>
    </row>
    <row r="3" spans="1:14">
      <c r="A3" s="16" t="s">
        <v>26</v>
      </c>
      <c r="B3" s="16" t="s">
        <v>35</v>
      </c>
      <c r="C3" s="16" t="s">
        <v>8</v>
      </c>
      <c r="D3" s="16" t="s">
        <v>89</v>
      </c>
      <c r="E3" s="16" t="s">
        <v>93</v>
      </c>
      <c r="F3" s="16" t="s">
        <v>95</v>
      </c>
      <c r="G3" s="16" t="s">
        <v>94</v>
      </c>
      <c r="H3" s="16" t="s">
        <v>98</v>
      </c>
      <c r="I3" s="16" t="s">
        <v>37</v>
      </c>
      <c r="J3" s="16" t="s">
        <v>36</v>
      </c>
      <c r="K3" s="16" t="s">
        <v>38</v>
      </c>
      <c r="L3" s="16" t="s">
        <v>39</v>
      </c>
      <c r="M3" s="16" t="s">
        <v>40</v>
      </c>
      <c r="N3" s="16" t="s">
        <v>41</v>
      </c>
    </row>
    <row r="4" spans="1:14">
      <c r="A4" t="s">
        <v>104</v>
      </c>
      <c r="B4" s="14">
        <f>COUNTIF(投标记录!A:A,$A4)</f>
        <v>1</v>
      </c>
      <c r="C4" s="14">
        <f>SUMIF(投标记录!A:A,$A4,投标记录!I:I)</f>
        <v>0</v>
      </c>
      <c r="D4" s="14">
        <f>SUMIFS(投标记录!I:I,投标记录!A:A,$A4,投标记录!D:D,"&gt;0")</f>
        <v>0</v>
      </c>
      <c r="E4" s="15">
        <f>SUMIFS(投标记录!O:O,投标记录!A:A,$A4,投标记录!D:D,"=0")</f>
        <v>0</v>
      </c>
      <c r="F4" s="15">
        <f>SUMIFS(投标记录!O:O,投标记录!A:A,$A4,投标记录!D:D,"&lt;30",投标记录!D:D,"&gt;0")</f>
        <v>0</v>
      </c>
      <c r="G4" s="15">
        <f>SUMIFS(投标记录!O:O,投标记录!A:A,$A4,投标记录!D:D,"&gt;=30")</f>
        <v>0</v>
      </c>
      <c r="I4" s="14">
        <f>SUMIFS(投标记录!E:E,投标记录!A:A,$A4)</f>
        <v>0</v>
      </c>
      <c r="J4" s="14">
        <f>SUM(K4:N4)</f>
        <v>0</v>
      </c>
      <c r="K4" s="14">
        <f>COUNTIFS(投标记录!A:A,$A4,投标记录!E:E,"&lt;10",投标记录!E:E,"&gt;0")</f>
        <v>0</v>
      </c>
      <c r="L4" s="14">
        <f>COUNTIFS(投标记录!A:A,$A4,投标记录!E:E,"&gt;=10",投标记录!E:E,"&lt;30")</f>
        <v>0</v>
      </c>
      <c r="M4" s="14">
        <f>COUNTIFS(投标记录!A:A,$A4,投标记录!E:E,"&gt;=30",投标记录!E:E,"&lt;90")</f>
        <v>0</v>
      </c>
      <c r="N4" s="14">
        <f>COUNTIFS(投标记录!A:A,$A4,投标记录!E:E,"&gt;=90")</f>
        <v>0</v>
      </c>
    </row>
    <row r="5" spans="1:14">
      <c r="A5" s="14" t="s">
        <v>34</v>
      </c>
      <c r="B5" s="14">
        <f>COUNTIF(投标记录!A:A,$A5)</f>
        <v>0</v>
      </c>
      <c r="C5" s="14">
        <f>SUMIF(投标记录!A:A,$A5,投标记录!H:H)</f>
        <v>0</v>
      </c>
      <c r="D5" s="14">
        <f>SUMIFS(投标记录!I:I,投标记录!A:A,$A5,投标记录!D:D,"&gt;0")</f>
        <v>0</v>
      </c>
      <c r="E5" s="15">
        <f>SUMIFS(投标记录!O:O,投标记录!A:A,$A5,投标记录!D:D,"=0")</f>
        <v>0</v>
      </c>
      <c r="F5" s="15">
        <f>SUMIFS(投标记录!O:O,投标记录!A:A,$A5,投标记录!D:D,"&lt;30",投标记录!D:D,"&gt;0")</f>
        <v>0</v>
      </c>
      <c r="G5" s="15">
        <f>SUMIFS(投标记录!O:O,投标记录!A:A,$A5,投标记录!D:D,"&gt;=30")</f>
        <v>0</v>
      </c>
      <c r="I5" s="14">
        <f>SUMIFS(投标记录!E:E,投标记录!A:A,$A5)</f>
        <v>0</v>
      </c>
      <c r="J5" s="14">
        <f>SUM(K5:N5)</f>
        <v>0</v>
      </c>
      <c r="K5" s="14">
        <f>COUNTIFS(投标记录!A:A,$A5,投标记录!E:E,"&lt;10",投标记录!E:E,"&gt;0")</f>
        <v>0</v>
      </c>
      <c r="L5" s="14">
        <f>COUNTIFS(投标记录!A:A,$A5,投标记录!E:E,"&gt;=10",投标记录!E:E,"&lt;30")</f>
        <v>0</v>
      </c>
      <c r="M5" s="14">
        <f>COUNTIFS(投标记录!A:A,$A5,投标记录!E:E,"&gt;=30",投标记录!E:E,"&lt;90")</f>
        <v>0</v>
      </c>
      <c r="N5" s="14">
        <f>COUNTIFS(投标记录!A:A,$A5,投标记录!E:E,"&gt;=90")</f>
        <v>0</v>
      </c>
    </row>
    <row r="8" spans="1:14">
      <c r="E8" s="1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:XFD286"/>
    </sheetView>
  </sheetViews>
  <sheetFormatPr defaultRowHeight="13.5"/>
  <cols>
    <col min="2" max="2" width="12.75" bestFit="1" customWidth="1"/>
    <col min="3" max="3" width="12.5" style="5" bestFit="1" customWidth="1"/>
    <col min="4" max="4" width="8.75" style="5" customWidth="1"/>
    <col min="5" max="5" width="10" style="5" bestFit="1" customWidth="1"/>
    <col min="6" max="6" width="11.5" style="5" customWidth="1"/>
    <col min="7" max="7" width="10.125" style="18" customWidth="1"/>
    <col min="8" max="8" width="10.125" style="5" customWidth="1"/>
    <col min="9" max="9" width="9.75" style="5" customWidth="1"/>
    <col min="10" max="10" width="9.75" style="18" customWidth="1"/>
    <col min="11" max="11" width="9" style="18"/>
    <col min="12" max="12" width="10.5" style="18" bestFit="1" customWidth="1"/>
    <col min="13" max="13" width="10.5" style="5" customWidth="1"/>
    <col min="14" max="14" width="14.625" style="5" customWidth="1"/>
    <col min="15" max="15" width="10.125" style="5" customWidth="1"/>
    <col min="16" max="16" width="12.25" style="5" customWidth="1"/>
    <col min="17" max="17" width="13.5" style="5" customWidth="1"/>
    <col min="18" max="20" width="9" style="5"/>
  </cols>
  <sheetData>
    <row r="1" spans="1:6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 s="24" t="s">
        <v>12</v>
      </c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</row>
    <row r="2" spans="1:68">
      <c r="A2" t="s">
        <v>104</v>
      </c>
      <c r="B2">
        <v>0</v>
      </c>
      <c r="C2" s="5">
        <f>COUNTIFS(资金记录!G:G,B2,资金记录!B:B,"投标成功")</f>
        <v>0</v>
      </c>
      <c r="D2" s="5">
        <f>_xlfn.IFNA(VLOOKUP(B2,黑名单!A:F,7,FALSE), 0)</f>
        <v>0</v>
      </c>
      <c r="E2" s="5">
        <f>COUNTIFS(逾期收回!B:B,投标记录!B2)</f>
        <v>0</v>
      </c>
      <c r="F2" s="5" t="str">
        <f>IF(_xlfn.IFNA(VLOOKUP(B2,已还清!A:A,1,FALSE), 0)=B2,"还清","待还")</f>
        <v>还清</v>
      </c>
      <c r="G2" s="18">
        <v>0</v>
      </c>
      <c r="H2" s="5">
        <f>SUMIFS(资金记录!C:C,资金记录!G:G,B2)</f>
        <v>0</v>
      </c>
      <c r="I2" s="5">
        <f>H2-R2</f>
        <v>0</v>
      </c>
      <c r="J2" s="20">
        <v>0</v>
      </c>
      <c r="K2" s="18">
        <v>1</v>
      </c>
      <c r="L2" s="21"/>
      <c r="M2" s="22" t="str">
        <f>IF(F2="待还",EDATE(L2,K2),"")</f>
        <v/>
      </c>
      <c r="N2" s="22">
        <f>MAX(IF(资金记录!G:G=B2,资金记录!A:A))</f>
        <v>0</v>
      </c>
      <c r="O2" s="5">
        <f>Q2/(K2*30)</f>
        <v>0</v>
      </c>
      <c r="P2" s="12">
        <f>-PMT($J2/12,$K2,$H2)</f>
        <v>0</v>
      </c>
      <c r="Q2" s="12">
        <f>K2*P2-H2</f>
        <v>0</v>
      </c>
      <c r="R2" s="5">
        <f>U2+W2+Y2+AA2+AC2+AE2+AG2+AI2+AK2+AM2+AO2+AQ2+AS2+AU2+AW2+AY2+BA2+BC2+BE2+BG2+BI2+BK2+BM2+BO2</f>
        <v>0</v>
      </c>
      <c r="S2" s="5">
        <f>SUM(U2:BP2)-R2</f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</row>
    <row r="3" spans="1:68" s="10" customFormat="1">
      <c r="A3" s="10" t="s">
        <v>25</v>
      </c>
      <c r="B3" s="10" t="s">
        <v>6</v>
      </c>
      <c r="C3" s="11" t="s">
        <v>110</v>
      </c>
      <c r="D3" s="11" t="s">
        <v>88</v>
      </c>
      <c r="E3" s="11" t="s">
        <v>92</v>
      </c>
      <c r="F3" s="11" t="s">
        <v>24</v>
      </c>
      <c r="G3" s="19" t="s">
        <v>7</v>
      </c>
      <c r="H3" s="11" t="s">
        <v>97</v>
      </c>
      <c r="I3" s="11" t="s">
        <v>96</v>
      </c>
      <c r="J3" s="19" t="s">
        <v>18</v>
      </c>
      <c r="K3" s="19" t="s">
        <v>9</v>
      </c>
      <c r="L3" s="19" t="s">
        <v>106</v>
      </c>
      <c r="M3" s="11" t="s">
        <v>107</v>
      </c>
      <c r="N3" s="11" t="s">
        <v>111</v>
      </c>
      <c r="O3" s="11" t="s">
        <v>90</v>
      </c>
      <c r="P3" s="11" t="s">
        <v>13</v>
      </c>
      <c r="Q3" s="11" t="s">
        <v>86</v>
      </c>
      <c r="R3" s="11" t="s">
        <v>10</v>
      </c>
      <c r="S3" s="11" t="s">
        <v>11</v>
      </c>
      <c r="T3" s="11" t="s">
        <v>108</v>
      </c>
      <c r="U3" s="10" t="s">
        <v>14</v>
      </c>
      <c r="V3" s="10" t="s">
        <v>15</v>
      </c>
      <c r="W3" s="10" t="s">
        <v>16</v>
      </c>
      <c r="X3" s="10" t="s">
        <v>17</v>
      </c>
      <c r="Y3" s="10" t="s">
        <v>42</v>
      </c>
      <c r="Z3" s="10" t="s">
        <v>43</v>
      </c>
      <c r="AA3" s="10" t="s">
        <v>44</v>
      </c>
      <c r="AB3" s="10" t="s">
        <v>45</v>
      </c>
      <c r="AC3" s="10" t="s">
        <v>46</v>
      </c>
      <c r="AD3" s="10" t="s">
        <v>47</v>
      </c>
      <c r="AE3" s="10" t="s">
        <v>48</v>
      </c>
      <c r="AF3" s="10" t="s">
        <v>49</v>
      </c>
      <c r="AG3" s="10" t="s">
        <v>50</v>
      </c>
      <c r="AH3" s="10" t="s">
        <v>51</v>
      </c>
      <c r="AI3" s="10" t="s">
        <v>52</v>
      </c>
      <c r="AJ3" s="10" t="s">
        <v>53</v>
      </c>
      <c r="AK3" s="10" t="s">
        <v>54</v>
      </c>
      <c r="AL3" s="10" t="s">
        <v>55</v>
      </c>
      <c r="AM3" s="10" t="s">
        <v>56</v>
      </c>
      <c r="AN3" s="10" t="s">
        <v>57</v>
      </c>
      <c r="AO3" s="10" t="s">
        <v>58</v>
      </c>
      <c r="AP3" s="10" t="s">
        <v>59</v>
      </c>
      <c r="AQ3" s="10" t="s">
        <v>60</v>
      </c>
      <c r="AR3" s="10" t="s">
        <v>61</v>
      </c>
      <c r="AS3" s="10" t="s">
        <v>62</v>
      </c>
      <c r="AT3" s="10" t="s">
        <v>63</v>
      </c>
      <c r="AU3" s="10" t="s">
        <v>64</v>
      </c>
      <c r="AV3" s="10" t="s">
        <v>65</v>
      </c>
      <c r="AW3" s="10" t="s">
        <v>66</v>
      </c>
      <c r="AX3" s="10" t="s">
        <v>67</v>
      </c>
      <c r="AY3" s="10" t="s">
        <v>68</v>
      </c>
      <c r="AZ3" s="10" t="s">
        <v>69</v>
      </c>
      <c r="BA3" s="10" t="s">
        <v>70</v>
      </c>
      <c r="BB3" s="10" t="s">
        <v>71</v>
      </c>
      <c r="BC3" s="10" t="s">
        <v>72</v>
      </c>
      <c r="BD3" s="10" t="s">
        <v>73</v>
      </c>
      <c r="BE3" s="10" t="s">
        <v>74</v>
      </c>
      <c r="BF3" s="10" t="s">
        <v>75</v>
      </c>
      <c r="BG3" s="10" t="s">
        <v>76</v>
      </c>
      <c r="BH3" s="10" t="s">
        <v>77</v>
      </c>
      <c r="BI3" s="10" t="s">
        <v>78</v>
      </c>
      <c r="BJ3" s="10" t="s">
        <v>79</v>
      </c>
      <c r="BK3" s="10" t="s">
        <v>80</v>
      </c>
      <c r="BL3" s="10" t="s">
        <v>81</v>
      </c>
      <c r="BM3" s="10" t="s">
        <v>82</v>
      </c>
      <c r="BN3" s="10" t="s">
        <v>83</v>
      </c>
      <c r="BO3" s="10" t="s">
        <v>84</v>
      </c>
      <c r="BP3" s="10" t="s">
        <v>85</v>
      </c>
    </row>
  </sheetData>
  <autoFilter ref="A3:BP3"/>
  <mergeCells count="1">
    <mergeCell ref="R1:BP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topLeftCell="A4" workbookViewId="0">
      <selection activeCell="A4" sqref="A4:F16"/>
    </sheetView>
  </sheetViews>
  <sheetFormatPr defaultRowHeight="13.5"/>
  <cols>
    <col min="3" max="3" width="9.5" bestFit="1" customWidth="1"/>
  </cols>
  <sheetData>
    <row r="2" spans="1:5">
      <c r="A2" t="s">
        <v>103</v>
      </c>
    </row>
    <row r="3" spans="1:5">
      <c r="A3" t="s">
        <v>19</v>
      </c>
      <c r="B3" t="s">
        <v>20</v>
      </c>
      <c r="C3" t="s">
        <v>21</v>
      </c>
      <c r="D3" t="s">
        <v>22</v>
      </c>
      <c r="E3" t="s">
        <v>23</v>
      </c>
    </row>
    <row r="50" spans="3:3">
      <c r="C50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A4" sqref="A4:A8"/>
    </sheetView>
  </sheetViews>
  <sheetFormatPr defaultRowHeight="13.5"/>
  <cols>
    <col min="1" max="1" width="11.25" customWidth="1"/>
    <col min="2" max="2" width="9.75" customWidth="1"/>
    <col min="3" max="3" width="14.5" customWidth="1"/>
    <col min="7" max="7" width="12.25" customWidth="1"/>
  </cols>
  <sheetData>
    <row r="2" spans="1:7">
      <c r="A2" t="s">
        <v>103</v>
      </c>
    </row>
    <row r="3" spans="1:7" ht="27">
      <c r="A3" s="8" t="s">
        <v>27</v>
      </c>
      <c r="B3" s="8" t="s">
        <v>28</v>
      </c>
      <c r="C3" s="8" t="s">
        <v>29</v>
      </c>
      <c r="D3" s="8" t="s">
        <v>30</v>
      </c>
      <c r="E3" s="8" t="s">
        <v>31</v>
      </c>
      <c r="F3" s="8" t="s">
        <v>32</v>
      </c>
      <c r="G3" s="8" t="s">
        <v>33</v>
      </c>
    </row>
    <row r="19" spans="1:7">
      <c r="A19" s="9"/>
      <c r="B19" s="7"/>
      <c r="C19" s="7"/>
      <c r="D19" s="3"/>
      <c r="E19" s="3"/>
      <c r="F19" s="2"/>
      <c r="G19" s="2"/>
    </row>
    <row r="20" spans="1:7">
      <c r="A20" s="9"/>
      <c r="B20" s="7"/>
      <c r="C20" s="7"/>
      <c r="D20" s="3"/>
      <c r="E20" s="3"/>
      <c r="F20" s="2"/>
      <c r="G20" s="2"/>
    </row>
    <row r="21" spans="1:7">
      <c r="A21" s="9"/>
      <c r="B21" s="7"/>
      <c r="C21" s="7"/>
      <c r="D21" s="3"/>
      <c r="E21" s="3"/>
      <c r="F21" s="2"/>
      <c r="G2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:G5"/>
    </sheetView>
  </sheetViews>
  <sheetFormatPr defaultRowHeight="13.5"/>
  <cols>
    <col min="1" max="1" width="13.125" customWidth="1"/>
    <col min="2" max="2" width="27.75" bestFit="1" customWidth="1"/>
    <col min="3" max="4" width="10" customWidth="1"/>
    <col min="5" max="5" width="12.375" style="17" customWidth="1"/>
  </cols>
  <sheetData>
    <row r="1" spans="1:6">
      <c r="A1" t="s">
        <v>91</v>
      </c>
    </row>
    <row r="2" spans="1:6">
      <c r="A2" t="s">
        <v>102</v>
      </c>
      <c r="F2">
        <f ca="1">_xlfn.DAYS(NOW(), E2)</f>
        <v>42818</v>
      </c>
    </row>
    <row r="3" spans="1:6">
      <c r="A3" t="s">
        <v>6</v>
      </c>
      <c r="B3" t="s">
        <v>99</v>
      </c>
      <c r="C3" t="s">
        <v>100</v>
      </c>
      <c r="D3" t="s">
        <v>101</v>
      </c>
      <c r="E3" s="17" t="s">
        <v>105</v>
      </c>
      <c r="F3" t="s">
        <v>87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4" sqref="A4:XFD426"/>
    </sheetView>
  </sheetViews>
  <sheetFormatPr defaultRowHeight="13.5"/>
  <cols>
    <col min="1" max="1" width="22.25" style="6" customWidth="1"/>
    <col min="2" max="2" width="19.25" style="1" bestFit="1" customWidth="1"/>
    <col min="3" max="5" width="8.125" style="1" bestFit="1" customWidth="1"/>
    <col min="6" max="6" width="36.125" style="1" bestFit="1" customWidth="1"/>
    <col min="7" max="7" width="9" style="1"/>
    <col min="8" max="8" width="9.5" style="1" bestFit="1" customWidth="1"/>
    <col min="9" max="9" width="9" style="1"/>
    <col min="10" max="10" width="9.5" style="1" bestFit="1" customWidth="1"/>
    <col min="11" max="16384" width="9" style="1"/>
  </cols>
  <sheetData>
    <row r="1" spans="1:7">
      <c r="A1" s="6" t="s">
        <v>112</v>
      </c>
      <c r="B1" s="23"/>
      <c r="F1" s="1">
        <f>SUMIFS(D:D,B:B,"充值")</f>
        <v>0</v>
      </c>
    </row>
    <row r="2" spans="1:7">
      <c r="A2" s="6" t="s">
        <v>103</v>
      </c>
      <c r="G2" s="1" t="str">
        <f>IFERROR(RIGHT(F2, LEN(F2)-FIND("借款ID：", F2)-4), "")</f>
        <v/>
      </c>
    </row>
    <row r="3" spans="1:7">
      <c r="A3" s="6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109</v>
      </c>
    </row>
  </sheetData>
  <autoFilter ref="A3:G3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9" workbookViewId="0">
      <selection activeCell="M68" sqref="M68"/>
    </sheetView>
  </sheetViews>
  <sheetFormatPr defaultRowHeight="13.5"/>
  <cols>
    <col min="1" max="1" width="9" style="13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策略分析</vt:lpstr>
      <vt:lpstr>投标记录</vt:lpstr>
      <vt:lpstr>已还清</vt:lpstr>
      <vt:lpstr>逾期收回</vt:lpstr>
      <vt:lpstr>黑名单</vt:lpstr>
      <vt:lpstr>资金记录</vt:lpstr>
      <vt:lpstr>神器</vt:lpstr>
      <vt:lpstr>精灵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2017-03-16T23:43:48Z</dcterms:created>
  <dcterms:modified xsi:type="dcterms:W3CDTF">2017-03-24T01:23:26Z</dcterms:modified>
</cp:coreProperties>
</file>