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Propos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<sst xmlns="http://schemas.openxmlformats.org/spreadsheetml/2006/main" count="71" uniqueCount="44">
  <si>
    <t xml:space="preserve">Sophie</t>
  </si>
  <si>
    <t xml:space="preserve">Alistair</t>
  </si>
  <si>
    <t xml:space="preserve">Darcy</t>
  </si>
  <si>
    <t xml:space="preserve">Milestone</t>
  </si>
  <si>
    <t xml:space="preserve">Objective</t>
  </si>
  <si>
    <t xml:space="preserve">Reporting requirement</t>
  </si>
  <si>
    <t xml:space="preserve">Milestone description</t>
  </si>
  <si>
    <t xml:space="preserve">Due date</t>
  </si>
  <si>
    <t xml:space="preserve">Fixed price</t>
  </si>
  <si>
    <t xml:space="preserve">Days</t>
  </si>
  <si>
    <t xml:space="preserve">$$</t>
  </si>
  <si>
    <t xml:space="preserve">Update standard and implement categorical modelling approaches to estimate scaled length and age frequencies</t>
  </si>
  <si>
    <t xml:space="preserve">Evaluate, via simulation, the relative accuracy and effectiveness of different methods</t>
  </si>
  <si>
    <t xml:space="preserve">Apply the methods to case study examples (e.g., Chatham Rise &amp; sub-Antarctic ling, and west coast South Island and sub-Antarctic hake) and compare the outcomes on the resulting length (all species) and age-frequencies (hake and ling)</t>
  </si>
  <si>
    <t xml:space="preserve">Submit a draft FAR (as per Reporting Form 6) to MPI</t>
  </si>
  <si>
    <t xml:space="preserve">Present methods and results to the FNZ Statistics, Assessments, and Methods Working Group (SAMWG)</t>
  </si>
  <si>
    <t xml:space="preserve">Submit a final FAR (as per Reporting Form 6) to MPI</t>
  </si>
  <si>
    <t xml:space="preserve">TOTAL</t>
  </si>
  <si>
    <t xml:space="preserve">Adam?</t>
  </si>
  <si>
    <t xml:space="preserve">Complete initial engagement with FNZ on project</t>
  </si>
  <si>
    <t xml:space="preserve">Extract &amp; groom data and complete the fisheries characterisation</t>
  </si>
  <si>
    <t xml:space="preserve">Undertake the spatial temporal-modelling</t>
  </si>
  <si>
    <t xml:space="preserve"> Complete CPUE analyses</t>
  </si>
  <si>
    <t xml:space="preserve">Present the characterisation, CPUE indices and any other relevant analyses to the Deepwater Fisheries Assessment Working Group</t>
  </si>
  <si>
    <t xml:space="preserve">Sub-total (invoice INV-00xx)</t>
  </si>
  <si>
    <t xml:space="preserve">Complete the CASAL assessment modelling</t>
  </si>
  <si>
    <t xml:space="preserve">Present the assessment results and any other relevant analyses to the Deepwater Fisheries Assessment Working Group</t>
  </si>
  <si>
    <t xml:space="preserve">1 &amp; 2</t>
  </si>
  <si>
    <t xml:space="preserve">Submit a draft revised Working Group Report to the Ministry for Primary Industries</t>
  </si>
  <si>
    <t xml:space="preserve">Submit Fisheries Assessment Report to the Ministry for Primary Industries. Milestone payment on approval of FAR by MPI; provide relevant stock assessment inputs and outputs to the RAM Legacy database project</t>
  </si>
  <si>
    <t xml:space="preserve">Submit data and code through the Research Data Manager as per Data Management Plan</t>
  </si>
  <si>
    <t xml:space="preserve">Final</t>
  </si>
  <si>
    <t xml:space="preserve">Acceptance of submitted data through the Research Data Manager as per Data Management Plan.</t>
  </si>
  <si>
    <t xml:space="preserve">EXCEPTIONS AND DEVIATIONS</t>
  </si>
  <si>
    <t xml:space="preserve">MS1: Revise length-weight and growth parameters</t>
  </si>
  <si>
    <t xml:space="preserve">28/02/202</t>
  </si>
  <si>
    <t xml:space="preserve">MS2: Age ratio-logit GAMs</t>
  </si>
  <si>
    <t xml:space="preserve">MS2: Complete Stan modelling</t>
  </si>
  <si>
    <t xml:space="preserve">MS1 %</t>
  </si>
  <si>
    <t xml:space="preserve">MS2 %</t>
  </si>
  <si>
    <t xml:space="preserve">FNZ BUDGET</t>
  </si>
  <si>
    <t xml:space="preserve">FNZ BUDGET + 10%</t>
  </si>
  <si>
    <t xml:space="preserve">Percent data submission</t>
  </si>
  <si>
    <t xml:space="preserve">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</si>
</sst>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/mm/yyyy"/>
    <numFmt numFmtId="166" formatCode="0.0"/>
    <numFmt numFmtId="167" formatCode="\$#,##0"/>
    <numFmt numFmtId="168" formatCode="d\-mmm\-yy"/>
    <numFmt numFmtId="169" formatCode="0.0%"/>
    <numFmt numFmtId="170" formatCode="#,##0.0"/>
    <numFmt numFmtId="171" formatCode="0%"/>
    <numFmt numFmtId="172" formatCode="\$#,##0.00"/>
    <numFmt numFmtId="173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2F2F2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"/>
    <col collapsed="false" customWidth="true" hidden="true" outlineLevel="0" max="3" min="3" style="1" width="12.42"/>
    <col collapsed="false" customWidth="true" hidden="false" outlineLevel="0" max="4" min="4" style="1" width="12.42"/>
    <col collapsed="false" customWidth="true" hidden="false" outlineLevel="0" max="5" min="5" style="2" width="65.7"/>
    <col collapsed="false" customWidth="true" hidden="false" outlineLevel="0" max="6" min="6" style="3" width="12.57"/>
    <col collapsed="false" customWidth="true" hidden="false" outlineLevel="0" max="7" min="7" style="2" width="11.57"/>
    <col collapsed="false" customWidth="true" hidden="false" outlineLevel="0" max="8" min="8" style="2" width="0.86"/>
    <col collapsed="false" customWidth="false" hidden="false" outlineLevel="0" max="9" min="9" style="4" width="9.14"/>
    <col collapsed="false" customWidth="true" hidden="false" outlineLevel="0" max="10" min="10" style="2" width="10.14"/>
    <col collapsed="false" customWidth="true" hidden="false" outlineLevel="0" max="11" min="11" style="2" width="0.86"/>
    <col collapsed="false" customWidth="false" hidden="false" outlineLevel="0" max="12" min="12" style="4" width="9.14"/>
    <col collapsed="false" customWidth="true" hidden="false" outlineLevel="0" max="13" min="13" style="2" width="10.14"/>
    <col collapsed="false" customWidth="true" hidden="false" outlineLevel="0" max="14" min="14" style="2" width="0.86"/>
    <col collapsed="false" customWidth="true" hidden="false" outlineLevel="0" max="15" min="15" style="2" width="10.99"/>
    <col collapsed="false" customWidth="false" hidden="false" outlineLevel="0" max="16" min="16" style="2" width="9.14"/>
    <col collapsed="false" customWidth="true" hidden="false" outlineLevel="0" max="17" min="17" style="5" width="0.86"/>
    <col collapsed="false" customWidth="false" hidden="false" outlineLevel="0" max="1024" min="18" style="2" width="9.14"/>
  </cols>
  <sheetData>
    <row r="1" customFormat="false" ht="15" hidden="false" customHeight="false" outlineLevel="0" collapsed="false">
      <c r="G1" s="6"/>
      <c r="H1" s="6"/>
      <c r="I1" s="7" t="s">
        <v>0</v>
      </c>
      <c r="J1" s="8" t="n">
        <v>1400</v>
      </c>
      <c r="K1" s="9"/>
      <c r="L1" s="7" t="s">
        <v>1</v>
      </c>
      <c r="M1" s="8" t="n">
        <v>1560</v>
      </c>
      <c r="N1" s="6"/>
      <c r="O1" s="7" t="s">
        <v>2</v>
      </c>
      <c r="P1" s="8" t="n">
        <v>1400</v>
      </c>
    </row>
    <row r="2" s="18" customFormat="true" ht="30.75" hidden="false" customHeight="true" outlineLevel="0" collapsed="false">
      <c r="A2" s="10" t="s">
        <v>3</v>
      </c>
      <c r="B2" s="10" t="s">
        <v>4</v>
      </c>
      <c r="C2" s="10" t="s">
        <v>5</v>
      </c>
      <c r="D2" s="10" t="s">
        <v>5</v>
      </c>
      <c r="E2" s="11" t="s">
        <v>6</v>
      </c>
      <c r="F2" s="12" t="s">
        <v>7</v>
      </c>
      <c r="G2" s="13" t="s">
        <v>8</v>
      </c>
      <c r="H2" s="14"/>
      <c r="I2" s="15" t="s">
        <v>9</v>
      </c>
      <c r="J2" s="13" t="s">
        <v>10</v>
      </c>
      <c r="K2" s="16"/>
      <c r="L2" s="15" t="s">
        <v>9</v>
      </c>
      <c r="M2" s="13" t="s">
        <v>10</v>
      </c>
      <c r="N2" s="16"/>
      <c r="O2" s="15" t="s">
        <v>9</v>
      </c>
      <c r="P2" s="13" t="s">
        <v>10</v>
      </c>
      <c r="Q2" s="17"/>
    </row>
    <row r="3" customFormat="false" ht="15" hidden="false" customHeight="false" outlineLevel="0" collapsed="false">
      <c r="A3" s="19" t="n">
        <v>1</v>
      </c>
      <c r="B3" s="19" t="n">
        <v>1</v>
      </c>
      <c r="C3" s="19" t="n">
        <v>1</v>
      </c>
      <c r="D3" s="19" t="n">
        <v>1</v>
      </c>
      <c r="E3" s="2" t="s">
        <v>11</v>
      </c>
      <c r="F3" s="20" t="n">
        <v>44742</v>
      </c>
      <c r="G3" s="21" t="n">
        <f aca="false">SUM(J3+M3+P3)</f>
        <v>30520</v>
      </c>
      <c r="H3" s="22"/>
      <c r="I3" s="23" t="n">
        <v>2</v>
      </c>
      <c r="J3" s="24" t="n">
        <f aca="false">J$1*I3</f>
        <v>2800</v>
      </c>
      <c r="K3" s="25"/>
      <c r="L3" s="23" t="n">
        <v>7</v>
      </c>
      <c r="M3" s="24" t="n">
        <f aca="false">M$1*L3</f>
        <v>10920</v>
      </c>
      <c r="N3" s="26"/>
      <c r="O3" s="23" t="n">
        <v>12</v>
      </c>
      <c r="P3" s="24" t="n">
        <f aca="false">P$1*O3</f>
        <v>16800</v>
      </c>
    </row>
    <row r="4" customFormat="false" ht="15" hidden="false" customHeight="false" outlineLevel="0" collapsed="false">
      <c r="A4" s="19" t="n">
        <v>2</v>
      </c>
      <c r="B4" s="19" t="n">
        <v>1</v>
      </c>
      <c r="C4" s="19" t="n">
        <v>1</v>
      </c>
      <c r="D4" s="19" t="n">
        <v>1</v>
      </c>
      <c r="E4" s="2" t="s">
        <v>12</v>
      </c>
      <c r="F4" s="20" t="n">
        <v>44742</v>
      </c>
      <c r="G4" s="21" t="n">
        <f aca="false">SUM(J4+M4+P4)</f>
        <v>13940</v>
      </c>
      <c r="H4" s="22"/>
      <c r="I4" s="23" t="n">
        <v>0.5</v>
      </c>
      <c r="J4" s="24" t="n">
        <f aca="false">J$1*I4</f>
        <v>700</v>
      </c>
      <c r="K4" s="25"/>
      <c r="L4" s="23" t="n">
        <v>4</v>
      </c>
      <c r="M4" s="24" t="n">
        <f aca="false">M$1*L4</f>
        <v>6240</v>
      </c>
      <c r="N4" s="26"/>
      <c r="O4" s="23" t="n">
        <v>5</v>
      </c>
      <c r="P4" s="24" t="n">
        <f aca="false">P$1*O4</f>
        <v>7000</v>
      </c>
    </row>
    <row r="5" customFormat="false" ht="15" hidden="false" customHeight="false" outlineLevel="0" collapsed="false">
      <c r="A5" s="19" t="n">
        <v>3</v>
      </c>
      <c r="B5" s="19" t="n">
        <v>1</v>
      </c>
      <c r="C5" s="19" t="n">
        <v>1</v>
      </c>
      <c r="D5" s="19" t="n">
        <v>1</v>
      </c>
      <c r="E5" s="2" t="s">
        <v>13</v>
      </c>
      <c r="F5" s="20" t="n">
        <v>44742</v>
      </c>
      <c r="G5" s="21" t="n">
        <f aca="false">SUM(J5+M5+P5)</f>
        <v>5140</v>
      </c>
      <c r="H5" s="22"/>
      <c r="I5" s="23" t="n">
        <v>0</v>
      </c>
      <c r="J5" s="24" t="n">
        <f aca="false">J$1*I5</f>
        <v>0</v>
      </c>
      <c r="K5" s="25"/>
      <c r="L5" s="23" t="n">
        <v>1.5</v>
      </c>
      <c r="M5" s="24" t="n">
        <f aca="false">M$1*L5</f>
        <v>2340</v>
      </c>
      <c r="N5" s="26"/>
      <c r="O5" s="23" t="n">
        <v>2</v>
      </c>
      <c r="P5" s="24" t="n">
        <f aca="false">P$1*O5</f>
        <v>2800</v>
      </c>
    </row>
    <row r="6" customFormat="false" ht="15" hidden="false" customHeight="false" outlineLevel="0" collapsed="false">
      <c r="A6" s="19" t="n">
        <v>4</v>
      </c>
      <c r="B6" s="19" t="n">
        <v>1</v>
      </c>
      <c r="C6" s="19" t="n">
        <v>1</v>
      </c>
      <c r="D6" s="19" t="n">
        <v>1</v>
      </c>
      <c r="E6" s="2" t="s">
        <v>14</v>
      </c>
      <c r="F6" s="20" t="n">
        <v>44742</v>
      </c>
      <c r="G6" s="21" t="n">
        <f aca="false">SUM(J6+M6+P6)</f>
        <v>7320</v>
      </c>
      <c r="H6" s="22"/>
      <c r="I6" s="23" t="n">
        <v>1</v>
      </c>
      <c r="J6" s="24" t="n">
        <f aca="false">J$1*I6</f>
        <v>1400</v>
      </c>
      <c r="K6" s="25"/>
      <c r="L6" s="23" t="n">
        <v>2</v>
      </c>
      <c r="M6" s="24" t="n">
        <f aca="false">M$1*L6</f>
        <v>3120</v>
      </c>
      <c r="N6" s="26"/>
      <c r="O6" s="23" t="n">
        <v>2</v>
      </c>
      <c r="P6" s="24" t="n">
        <f aca="false">P$1*O6</f>
        <v>2800</v>
      </c>
    </row>
    <row r="7" customFormat="false" ht="15" hidden="false" customHeight="false" outlineLevel="0" collapsed="false">
      <c r="A7" s="19" t="n">
        <v>5</v>
      </c>
      <c r="B7" s="19" t="n">
        <v>1</v>
      </c>
      <c r="C7" s="19" t="n">
        <v>1</v>
      </c>
      <c r="D7" s="19" t="n">
        <v>2</v>
      </c>
      <c r="E7" s="2" t="s">
        <v>15</v>
      </c>
      <c r="F7" s="20" t="n">
        <v>44864</v>
      </c>
      <c r="G7" s="21" t="n">
        <f aca="false">SUM(J7+M7+P7)</f>
        <v>3660</v>
      </c>
      <c r="H7" s="22"/>
      <c r="I7" s="23" t="n">
        <v>0.5</v>
      </c>
      <c r="J7" s="24" t="n">
        <f aca="false">J$1*I7</f>
        <v>700</v>
      </c>
      <c r="K7" s="27"/>
      <c r="L7" s="23" t="n">
        <v>1</v>
      </c>
      <c r="M7" s="24" t="n">
        <f aca="false">M$1*L7</f>
        <v>1560</v>
      </c>
      <c r="N7" s="28"/>
      <c r="O7" s="23" t="n">
        <v>1</v>
      </c>
      <c r="P7" s="24" t="n">
        <f aca="false">P$1*O7</f>
        <v>1400</v>
      </c>
    </row>
    <row r="8" s="29" customFormat="true" ht="15" hidden="false" customHeight="false" outlineLevel="0" collapsed="false">
      <c r="A8" s="19" t="n">
        <v>5</v>
      </c>
      <c r="B8" s="19" t="n">
        <v>1</v>
      </c>
      <c r="C8" s="19" t="n">
        <v>1</v>
      </c>
      <c r="D8" s="19" t="n">
        <v>3</v>
      </c>
      <c r="E8" s="29" t="s">
        <v>16</v>
      </c>
      <c r="F8" s="20" t="n">
        <v>44864</v>
      </c>
      <c r="G8" s="21" t="n">
        <f aca="false">SUM(J8+M8+P8)</f>
        <v>2180</v>
      </c>
      <c r="H8" s="22"/>
      <c r="I8" s="23" t="n">
        <v>0.5</v>
      </c>
      <c r="J8" s="24" t="n">
        <f aca="false">J$1*I8</f>
        <v>700</v>
      </c>
      <c r="K8" s="27"/>
      <c r="L8" s="23" t="n">
        <v>0.5</v>
      </c>
      <c r="M8" s="24" t="n">
        <f aca="false">M$1*L8</f>
        <v>780</v>
      </c>
      <c r="N8" s="28"/>
      <c r="O8" s="23" t="n">
        <v>0.5</v>
      </c>
      <c r="P8" s="24" t="n">
        <f aca="false">P$1*O8</f>
        <v>700</v>
      </c>
      <c r="Q8" s="5"/>
    </row>
    <row r="9" customFormat="false" ht="15" hidden="false" customHeight="false" outlineLevel="0" collapsed="false">
      <c r="A9" s="30"/>
      <c r="B9" s="31" t="s">
        <v>17</v>
      </c>
      <c r="C9" s="31"/>
      <c r="D9" s="31"/>
      <c r="E9" s="32"/>
      <c r="F9" s="33"/>
      <c r="G9" s="34" t="n">
        <f aca="false">SUM(J9+M9+P9)</f>
        <v>62760</v>
      </c>
      <c r="H9" s="22"/>
      <c r="I9" s="35" t="n">
        <f aca="false">SUM(I3:I8)</f>
        <v>4.5</v>
      </c>
      <c r="J9" s="34" t="n">
        <f aca="false">SUM(J3:J8)</f>
        <v>6300</v>
      </c>
      <c r="K9" s="22"/>
      <c r="L9" s="35" t="n">
        <f aca="false">SUM(L3:L8)</f>
        <v>16</v>
      </c>
      <c r="M9" s="34" t="n">
        <f aca="false">SUM(M3:M8)</f>
        <v>24960</v>
      </c>
      <c r="N9" s="22"/>
      <c r="O9" s="35" t="n">
        <f aca="false">SUM(O3:O8)</f>
        <v>22.5</v>
      </c>
      <c r="P9" s="34" t="n">
        <f aca="false">SUM(P3:P8)</f>
        <v>31500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"/>
    <col collapsed="false" customWidth="true" hidden="true" outlineLevel="0" max="3" min="3" style="1" width="12.42"/>
    <col collapsed="false" customWidth="true" hidden="false" outlineLevel="0" max="4" min="4" style="2" width="123.29"/>
    <col collapsed="false" customWidth="true" hidden="false" outlineLevel="0" max="5" min="5" style="3" width="12.57"/>
    <col collapsed="false" customWidth="true" hidden="false" outlineLevel="0" max="6" min="6" style="2" width="11.57"/>
    <col collapsed="false" customWidth="true" hidden="false" outlineLevel="0" max="7" min="7" style="2" width="0.86"/>
    <col collapsed="false" customWidth="false" hidden="false" outlineLevel="0" max="8" min="8" style="4" width="9.14"/>
    <col collapsed="false" customWidth="true" hidden="false" outlineLevel="0" max="9" min="9" style="2" width="10.14"/>
    <col collapsed="false" customWidth="true" hidden="false" outlineLevel="0" max="10" min="10" style="2" width="0.86"/>
    <col collapsed="false" customWidth="false" hidden="false" outlineLevel="0" max="11" min="11" style="4" width="9.14"/>
    <col collapsed="false" customWidth="true" hidden="false" outlineLevel="0" max="12" min="12" style="2" width="10.14"/>
    <col collapsed="false" customWidth="true" hidden="false" outlineLevel="0" max="13" min="13" style="2" width="0.86"/>
    <col collapsed="false" customWidth="true" hidden="false" outlineLevel="0" max="14" min="14" style="2" width="10.99"/>
    <col collapsed="false" customWidth="false" hidden="false" outlineLevel="0" max="15" min="15" style="2" width="9.14"/>
    <col collapsed="false" customWidth="true" hidden="false" outlineLevel="0" max="16" min="16" style="5" width="0.86"/>
    <col collapsed="false" customWidth="true" hidden="false" outlineLevel="0" max="17" min="17" style="2" width="10.99"/>
    <col collapsed="false" customWidth="false" hidden="false" outlineLevel="0" max="18" min="18" style="2" width="9.14"/>
    <col collapsed="false" customWidth="true" hidden="false" outlineLevel="0" max="19" min="19" style="5" width="0.86"/>
    <col collapsed="false" customWidth="false" hidden="false" outlineLevel="0" max="1024" min="20" style="2" width="9.14"/>
  </cols>
  <sheetData>
    <row r="1" customFormat="false" ht="15" hidden="false" customHeight="false" outlineLevel="0" collapsed="false">
      <c r="F1" s="6"/>
      <c r="G1" s="6"/>
      <c r="H1" s="7" t="s">
        <v>0</v>
      </c>
      <c r="I1" s="8" t="n">
        <v>1400</v>
      </c>
      <c r="J1" s="9"/>
      <c r="K1" s="7" t="s">
        <v>1</v>
      </c>
      <c r="L1" s="8" t="n">
        <v>1560</v>
      </c>
      <c r="M1" s="6"/>
      <c r="N1" s="7" t="s">
        <v>2</v>
      </c>
      <c r="O1" s="8" t="n">
        <v>1400</v>
      </c>
      <c r="Q1" s="7" t="s">
        <v>18</v>
      </c>
      <c r="R1" s="8" t="n">
        <v>1400</v>
      </c>
    </row>
    <row r="2" s="18" customFormat="true" ht="30.75" hidden="false" customHeight="true" outlineLevel="0" collapsed="false">
      <c r="A2" s="10" t="s">
        <v>3</v>
      </c>
      <c r="B2" s="10" t="s">
        <v>4</v>
      </c>
      <c r="C2" s="10" t="s">
        <v>5</v>
      </c>
      <c r="D2" s="11" t="s">
        <v>6</v>
      </c>
      <c r="E2" s="12" t="s">
        <v>7</v>
      </c>
      <c r="F2" s="13" t="s">
        <v>8</v>
      </c>
      <c r="G2" s="14"/>
      <c r="H2" s="15" t="s">
        <v>9</v>
      </c>
      <c r="I2" s="13" t="s">
        <v>10</v>
      </c>
      <c r="J2" s="16"/>
      <c r="K2" s="15" t="s">
        <v>9</v>
      </c>
      <c r="L2" s="13" t="s">
        <v>10</v>
      </c>
      <c r="M2" s="16"/>
      <c r="N2" s="15" t="s">
        <v>9</v>
      </c>
      <c r="O2" s="13" t="s">
        <v>10</v>
      </c>
      <c r="P2" s="17"/>
      <c r="Q2" s="15" t="s">
        <v>9</v>
      </c>
      <c r="R2" s="13" t="s">
        <v>10</v>
      </c>
      <c r="S2" s="17"/>
    </row>
    <row r="3" customFormat="false" ht="15" hidden="false" customHeight="false" outlineLevel="0" collapsed="false">
      <c r="A3" s="19" t="n">
        <v>1</v>
      </c>
      <c r="B3" s="19" t="n">
        <v>1</v>
      </c>
      <c r="C3" s="19" t="n">
        <v>1</v>
      </c>
      <c r="D3" s="2" t="s">
        <v>19</v>
      </c>
      <c r="E3" s="20" t="n">
        <v>44530</v>
      </c>
      <c r="F3" s="21" t="n">
        <f aca="false">I3+L3+O3+R3</f>
        <v>1286</v>
      </c>
      <c r="G3" s="22"/>
      <c r="H3" s="23" t="n">
        <v>0.125</v>
      </c>
      <c r="I3" s="24" t="n">
        <f aca="false">I$1*H3</f>
        <v>175</v>
      </c>
      <c r="J3" s="25"/>
      <c r="K3" s="23" t="n">
        <v>0.6</v>
      </c>
      <c r="L3" s="24" t="n">
        <f aca="false">L$1*K3</f>
        <v>936</v>
      </c>
      <c r="M3" s="26"/>
      <c r="N3" s="23" t="n">
        <v>0.125</v>
      </c>
      <c r="O3" s="24" t="n">
        <f aca="false">O$1*N3</f>
        <v>175</v>
      </c>
      <c r="Q3" s="23" t="n">
        <v>0</v>
      </c>
      <c r="R3" s="24" t="n">
        <f aca="false">R$1*Q3</f>
        <v>0</v>
      </c>
    </row>
    <row r="4" customFormat="false" ht="15" hidden="false" customHeight="false" outlineLevel="0" collapsed="false">
      <c r="A4" s="19" t="n">
        <v>2</v>
      </c>
      <c r="B4" s="19" t="n">
        <v>1</v>
      </c>
      <c r="C4" s="19" t="n">
        <v>1</v>
      </c>
      <c r="D4" s="2" t="s">
        <v>20</v>
      </c>
      <c r="E4" s="20" t="n">
        <v>44620</v>
      </c>
      <c r="F4" s="21" t="n">
        <f aca="false">I4+L4+O4+R4</f>
        <v>8500</v>
      </c>
      <c r="G4" s="22"/>
      <c r="H4" s="23" t="n">
        <v>0.5</v>
      </c>
      <c r="I4" s="24" t="n">
        <f aca="false">I$1*H4</f>
        <v>700</v>
      </c>
      <c r="J4" s="25"/>
      <c r="K4" s="23" t="n">
        <v>5</v>
      </c>
      <c r="L4" s="24" t="n">
        <f aca="false">L$1*K4</f>
        <v>7800</v>
      </c>
      <c r="M4" s="26"/>
      <c r="N4" s="23" t="n">
        <v>0</v>
      </c>
      <c r="O4" s="24" t="n">
        <f aca="false">O$1*N4</f>
        <v>0</v>
      </c>
      <c r="Q4" s="23" t="n">
        <v>0</v>
      </c>
      <c r="R4" s="24" t="n">
        <f aca="false">R$1*Q4</f>
        <v>0</v>
      </c>
    </row>
    <row r="5" customFormat="false" ht="15" hidden="false" customHeight="false" outlineLevel="0" collapsed="false">
      <c r="A5" s="19" t="n">
        <v>3</v>
      </c>
      <c r="B5" s="19" t="n">
        <v>1</v>
      </c>
      <c r="C5" s="19" t="n">
        <v>1</v>
      </c>
      <c r="D5" s="2" t="s">
        <v>21</v>
      </c>
      <c r="E5" s="20" t="n">
        <v>44620</v>
      </c>
      <c r="F5" s="21" t="n">
        <f aca="false">I5+L5+O5+R5</f>
        <v>9040</v>
      </c>
      <c r="G5" s="22"/>
      <c r="H5" s="23" t="n">
        <v>0</v>
      </c>
      <c r="I5" s="24" t="n">
        <f aca="false">I$1*H5</f>
        <v>0</v>
      </c>
      <c r="J5" s="25"/>
      <c r="K5" s="23" t="n">
        <v>4</v>
      </c>
      <c r="L5" s="24" t="n">
        <f aca="false">L$1*K5</f>
        <v>6240</v>
      </c>
      <c r="M5" s="26"/>
      <c r="N5" s="23" t="n">
        <v>2</v>
      </c>
      <c r="O5" s="24" t="n">
        <f aca="false">O$1*N5</f>
        <v>2800</v>
      </c>
      <c r="Q5" s="23" t="n">
        <v>0</v>
      </c>
      <c r="R5" s="24" t="n">
        <f aca="false">R$1*Q5</f>
        <v>0</v>
      </c>
    </row>
    <row r="6" customFormat="false" ht="15" hidden="false" customHeight="false" outlineLevel="0" collapsed="false">
      <c r="A6" s="19" t="n">
        <v>4</v>
      </c>
      <c r="B6" s="19" t="n">
        <v>1</v>
      </c>
      <c r="C6" s="19" t="n">
        <v>1</v>
      </c>
      <c r="D6" s="2" t="s">
        <v>22</v>
      </c>
      <c r="E6" s="20" t="n">
        <v>44620</v>
      </c>
      <c r="F6" s="21" t="n">
        <f aca="false">I6+L6+O6+R6</f>
        <v>10384</v>
      </c>
      <c r="G6" s="22"/>
      <c r="H6" s="23" t="n">
        <v>0.4</v>
      </c>
      <c r="I6" s="24" t="n">
        <f aca="false">I$1*H6</f>
        <v>560</v>
      </c>
      <c r="J6" s="25"/>
      <c r="K6" s="23" t="n">
        <v>5.4</v>
      </c>
      <c r="L6" s="24" t="n">
        <f aca="false">L$1*K6</f>
        <v>8424</v>
      </c>
      <c r="M6" s="26"/>
      <c r="N6" s="23" t="n">
        <v>0</v>
      </c>
      <c r="O6" s="24" t="n">
        <f aca="false">O$1*N6</f>
        <v>0</v>
      </c>
      <c r="Q6" s="23" t="n">
        <v>1</v>
      </c>
      <c r="R6" s="24" t="n">
        <f aca="false">R$1*Q6</f>
        <v>1400</v>
      </c>
    </row>
    <row r="7" customFormat="false" ht="15" hidden="false" customHeight="false" outlineLevel="0" collapsed="false">
      <c r="A7" s="19" t="n">
        <v>5</v>
      </c>
      <c r="B7" s="19" t="n">
        <v>1</v>
      </c>
      <c r="C7" s="19" t="n">
        <v>1</v>
      </c>
      <c r="D7" s="2" t="s">
        <v>23</v>
      </c>
      <c r="E7" s="20" t="n">
        <v>44620</v>
      </c>
      <c r="F7" s="21" t="n">
        <f aca="false">I7+L7+O7+R7</f>
        <v>1560</v>
      </c>
      <c r="G7" s="22"/>
      <c r="H7" s="23" t="n">
        <v>0</v>
      </c>
      <c r="I7" s="24" t="n">
        <f aca="false">I$1*H7</f>
        <v>0</v>
      </c>
      <c r="J7" s="27"/>
      <c r="K7" s="23" t="n">
        <v>1</v>
      </c>
      <c r="L7" s="24" t="n">
        <f aca="false">L$1*K7</f>
        <v>1560</v>
      </c>
      <c r="M7" s="28"/>
      <c r="N7" s="23" t="n">
        <v>0</v>
      </c>
      <c r="O7" s="24" t="n">
        <f aca="false">O$1*N7</f>
        <v>0</v>
      </c>
      <c r="Q7" s="23" t="n">
        <v>0</v>
      </c>
      <c r="R7" s="24" t="n">
        <f aca="false">R$1*Q7</f>
        <v>0</v>
      </c>
    </row>
    <row r="8" customFormat="false" ht="15" hidden="false" customHeight="false" outlineLevel="0" collapsed="false">
      <c r="A8" s="36"/>
      <c r="B8" s="36"/>
      <c r="C8" s="36"/>
      <c r="D8" s="37" t="s">
        <v>24</v>
      </c>
      <c r="E8" s="38"/>
      <c r="F8" s="39" t="n">
        <f aca="false">SUM(F3:F7)</f>
        <v>30770</v>
      </c>
      <c r="G8" s="22"/>
      <c r="H8" s="40" t="n">
        <f aca="false">SUM(H3:H7)</f>
        <v>1.025</v>
      </c>
      <c r="I8" s="41" t="n">
        <f aca="false">SUM(I3:I7)</f>
        <v>1435</v>
      </c>
      <c r="J8" s="22"/>
      <c r="K8" s="40" t="n">
        <f aca="false">SUM(K3:K7)</f>
        <v>16</v>
      </c>
      <c r="L8" s="41" t="n">
        <f aca="false">SUM(L3:L7)</f>
        <v>24960</v>
      </c>
      <c r="M8" s="22"/>
      <c r="N8" s="40" t="n">
        <f aca="false">SUM(N3:N7)</f>
        <v>2.125</v>
      </c>
      <c r="O8" s="41" t="n">
        <f aca="false">SUM(O3:O7)</f>
        <v>2975</v>
      </c>
      <c r="Q8" s="40" t="n">
        <f aca="false">SUM(Q3:Q7)</f>
        <v>1</v>
      </c>
      <c r="R8" s="41" t="n">
        <f aca="false">SUM(R3:R7)</f>
        <v>1400</v>
      </c>
    </row>
    <row r="9" customFormat="false" ht="15" hidden="false" customHeight="false" outlineLevel="0" collapsed="false">
      <c r="A9" s="19" t="n">
        <v>6</v>
      </c>
      <c r="B9" s="19" t="n">
        <v>2</v>
      </c>
      <c r="C9" s="19" t="n">
        <v>1</v>
      </c>
      <c r="D9" s="2" t="s">
        <v>25</v>
      </c>
      <c r="E9" s="20" t="n">
        <v>44681</v>
      </c>
      <c r="F9" s="21" t="n">
        <f aca="false">I9+L9+O9+R9</f>
        <v>29480</v>
      </c>
      <c r="G9" s="22"/>
      <c r="H9" s="23" t="n">
        <v>1</v>
      </c>
      <c r="I9" s="24" t="n">
        <f aca="false">I$1*H9</f>
        <v>1400</v>
      </c>
      <c r="J9" s="22"/>
      <c r="K9" s="23" t="n">
        <v>18</v>
      </c>
      <c r="L9" s="24" t="n">
        <f aca="false">L$1*K9</f>
        <v>28080</v>
      </c>
      <c r="M9" s="22"/>
      <c r="N9" s="23" t="n">
        <v>0</v>
      </c>
      <c r="O9" s="24" t="n">
        <f aca="false">O$1*N9</f>
        <v>0</v>
      </c>
      <c r="Q9" s="23" t="n">
        <v>0</v>
      </c>
      <c r="R9" s="24" t="n">
        <f aca="false">R$1*Q9</f>
        <v>0</v>
      </c>
    </row>
    <row r="10" customFormat="false" ht="15" hidden="false" customHeight="false" outlineLevel="0" collapsed="false">
      <c r="A10" s="19" t="n">
        <v>7</v>
      </c>
      <c r="B10" s="19" t="n">
        <v>2</v>
      </c>
      <c r="C10" s="19" t="n">
        <v>1</v>
      </c>
      <c r="D10" s="2" t="s">
        <v>26</v>
      </c>
      <c r="E10" s="20" t="n">
        <v>44681</v>
      </c>
      <c r="F10" s="21" t="n">
        <f aca="false">I10+L10+O10+R10</f>
        <v>2960</v>
      </c>
      <c r="G10" s="22"/>
      <c r="H10" s="23" t="n">
        <v>0.5</v>
      </c>
      <c r="I10" s="24" t="n">
        <f aca="false">I$1*H10</f>
        <v>700</v>
      </c>
      <c r="J10" s="22"/>
      <c r="K10" s="23" t="n">
        <v>1</v>
      </c>
      <c r="L10" s="24" t="n">
        <f aca="false">L$1*K10</f>
        <v>1560</v>
      </c>
      <c r="M10" s="22"/>
      <c r="N10" s="23" t="n">
        <v>0.5</v>
      </c>
      <c r="O10" s="24" t="n">
        <f aca="false">O$1*N10</f>
        <v>700</v>
      </c>
      <c r="Q10" s="23" t="n">
        <v>0</v>
      </c>
      <c r="R10" s="24" t="n">
        <f aca="false">R$1*Q10</f>
        <v>0</v>
      </c>
    </row>
    <row r="11" customFormat="false" ht="15" hidden="false" customHeight="false" outlineLevel="0" collapsed="false">
      <c r="A11" s="36"/>
      <c r="B11" s="36"/>
      <c r="C11" s="36"/>
      <c r="D11" s="37" t="s">
        <v>24</v>
      </c>
      <c r="E11" s="38"/>
      <c r="F11" s="39" t="n">
        <f aca="false">SUM(F9:F10)</f>
        <v>32440</v>
      </c>
      <c r="G11" s="22"/>
      <c r="H11" s="40" t="n">
        <f aca="false">SUM(H9:H10)</f>
        <v>1.5</v>
      </c>
      <c r="I11" s="41" t="n">
        <f aca="false">SUM(I9:I10)</f>
        <v>2100</v>
      </c>
      <c r="J11" s="22"/>
      <c r="K11" s="40" t="n">
        <f aca="false">SUM(K9:K10)</f>
        <v>19</v>
      </c>
      <c r="L11" s="41" t="n">
        <f aca="false">SUM(L9:L10)</f>
        <v>29640</v>
      </c>
      <c r="M11" s="22"/>
      <c r="N11" s="40" t="n">
        <f aca="false">SUM(N9:N10)</f>
        <v>0.5</v>
      </c>
      <c r="O11" s="41" t="n">
        <f aca="false">SUM(O9:O10)</f>
        <v>700</v>
      </c>
      <c r="Q11" s="40" t="n">
        <f aca="false">SUM(Q9:Q10)</f>
        <v>0</v>
      </c>
      <c r="R11" s="41" t="n">
        <f aca="false">SUM(R9:R10)</f>
        <v>0</v>
      </c>
    </row>
    <row r="12" customFormat="false" ht="15" hidden="false" customHeight="false" outlineLevel="0" collapsed="false">
      <c r="A12" s="19" t="n">
        <v>8</v>
      </c>
      <c r="B12" s="19" t="s">
        <v>27</v>
      </c>
      <c r="C12" s="19" t="n">
        <v>2</v>
      </c>
      <c r="D12" s="2" t="s">
        <v>28</v>
      </c>
      <c r="E12" s="20" t="n">
        <v>44681</v>
      </c>
      <c r="F12" s="21" t="n">
        <f aca="false">I12+L12+O12+R12</f>
        <v>1092</v>
      </c>
      <c r="G12" s="22"/>
      <c r="H12" s="23" t="n">
        <v>0</v>
      </c>
      <c r="I12" s="24" t="n">
        <f aca="false">I$1*H12</f>
        <v>0</v>
      </c>
      <c r="J12" s="22"/>
      <c r="K12" s="23" t="n">
        <v>0.7</v>
      </c>
      <c r="L12" s="24" t="n">
        <f aca="false">L$1*K12</f>
        <v>1092</v>
      </c>
      <c r="M12" s="22"/>
      <c r="N12" s="23" t="n">
        <v>0</v>
      </c>
      <c r="O12" s="24" t="n">
        <f aca="false">O$1*N12</f>
        <v>0</v>
      </c>
      <c r="Q12" s="23" t="n">
        <v>0</v>
      </c>
      <c r="R12" s="24" t="n">
        <f aca="false">R$1*Q12</f>
        <v>0</v>
      </c>
    </row>
    <row r="13" customFormat="false" ht="15" hidden="false" customHeight="false" outlineLevel="0" collapsed="false">
      <c r="A13" s="19" t="n">
        <v>9</v>
      </c>
      <c r="B13" s="19" t="s">
        <v>27</v>
      </c>
      <c r="C13" s="19" t="n">
        <v>3</v>
      </c>
      <c r="D13" s="2" t="s">
        <v>29</v>
      </c>
      <c r="E13" s="20" t="n">
        <v>44804</v>
      </c>
      <c r="F13" s="21" t="n">
        <f aca="false">I13+L13+O13+R13</f>
        <v>10480</v>
      </c>
      <c r="G13" s="22"/>
      <c r="H13" s="23" t="n">
        <v>0.3</v>
      </c>
      <c r="I13" s="24" t="n">
        <f aca="false">I$1*H13</f>
        <v>420</v>
      </c>
      <c r="J13" s="22"/>
      <c r="K13" s="23" t="n">
        <v>6</v>
      </c>
      <c r="L13" s="24" t="n">
        <f aca="false">L$1*K13</f>
        <v>9360</v>
      </c>
      <c r="M13" s="22"/>
      <c r="N13" s="23" t="n">
        <v>0.5</v>
      </c>
      <c r="O13" s="24" t="n">
        <f aca="false">O$1*N13</f>
        <v>700</v>
      </c>
      <c r="Q13" s="23" t="n">
        <v>0</v>
      </c>
      <c r="R13" s="24" t="n">
        <f aca="false">R$1*Q13</f>
        <v>0</v>
      </c>
    </row>
    <row r="14" customFormat="false" ht="15" hidden="false" customHeight="false" outlineLevel="0" collapsed="false">
      <c r="A14" s="19" t="n">
        <v>10</v>
      </c>
      <c r="B14" s="19" t="s">
        <v>27</v>
      </c>
      <c r="C14" s="19" t="n">
        <v>4</v>
      </c>
      <c r="D14" s="2" t="s">
        <v>30</v>
      </c>
      <c r="E14" s="20" t="n">
        <v>44804</v>
      </c>
      <c r="F14" s="21" t="n">
        <f aca="false">I14+L14+O14+R14</f>
        <v>1060</v>
      </c>
      <c r="G14" s="22"/>
      <c r="H14" s="23" t="n">
        <v>0.2</v>
      </c>
      <c r="I14" s="24" t="n">
        <f aca="false">I$1*H14</f>
        <v>280</v>
      </c>
      <c r="J14" s="22"/>
      <c r="K14" s="23" t="n">
        <v>0.5</v>
      </c>
      <c r="L14" s="24" t="n">
        <f aca="false">L$1*K14</f>
        <v>780</v>
      </c>
      <c r="M14" s="22"/>
      <c r="N14" s="23" t="n">
        <v>0</v>
      </c>
      <c r="O14" s="24" t="n">
        <f aca="false">O$1*N14</f>
        <v>0</v>
      </c>
      <c r="Q14" s="23" t="n">
        <v>0</v>
      </c>
      <c r="R14" s="24" t="n">
        <f aca="false">R$1*Q14</f>
        <v>0</v>
      </c>
    </row>
    <row r="15" customFormat="false" ht="15" hidden="false" customHeight="false" outlineLevel="0" collapsed="false">
      <c r="A15" s="19" t="n">
        <v>11</v>
      </c>
      <c r="B15" s="19" t="s">
        <v>31</v>
      </c>
      <c r="C15" s="19" t="n">
        <v>4</v>
      </c>
      <c r="D15" s="2" t="s">
        <v>32</v>
      </c>
      <c r="E15" s="20" t="n">
        <v>44834</v>
      </c>
      <c r="F15" s="21" t="n">
        <f aca="false">I15+L15+O15+R15</f>
        <v>4075</v>
      </c>
      <c r="G15" s="22"/>
      <c r="H15" s="23" t="n">
        <v>0</v>
      </c>
      <c r="I15" s="24" t="n">
        <f aca="false">I$1*H15</f>
        <v>0</v>
      </c>
      <c r="J15" s="22"/>
      <c r="K15" s="23" t="n">
        <v>2.5</v>
      </c>
      <c r="L15" s="24" t="n">
        <f aca="false">L$1*K15</f>
        <v>3900</v>
      </c>
      <c r="M15" s="22"/>
      <c r="N15" s="23" t="n">
        <v>0.125</v>
      </c>
      <c r="O15" s="24" t="n">
        <f aca="false">O$1*N15</f>
        <v>175</v>
      </c>
      <c r="Q15" s="23" t="n">
        <v>0</v>
      </c>
      <c r="R15" s="24" t="n">
        <f aca="false">R$1*Q15</f>
        <v>0</v>
      </c>
    </row>
    <row r="16" customFormat="false" ht="15" hidden="false" customHeight="false" outlineLevel="0" collapsed="false">
      <c r="A16" s="36"/>
      <c r="B16" s="36"/>
      <c r="C16" s="36"/>
      <c r="D16" s="37" t="s">
        <v>24</v>
      </c>
      <c r="E16" s="38"/>
      <c r="F16" s="39" t="n">
        <f aca="false">SUM(F12:F15)</f>
        <v>16707</v>
      </c>
      <c r="G16" s="22"/>
      <c r="H16" s="40" t="n">
        <f aca="false">SUM(H12:H15)</f>
        <v>0.5</v>
      </c>
      <c r="I16" s="41" t="n">
        <f aca="false">SUM(I12:I15)</f>
        <v>700</v>
      </c>
      <c r="J16" s="22"/>
      <c r="K16" s="40" t="n">
        <f aca="false">SUM(K12:K15)</f>
        <v>9.7</v>
      </c>
      <c r="L16" s="41" t="n">
        <f aca="false">SUM(L12:L15)</f>
        <v>15132</v>
      </c>
      <c r="M16" s="22"/>
      <c r="N16" s="40" t="n">
        <f aca="false">SUM(N12:N15)</f>
        <v>0.625</v>
      </c>
      <c r="O16" s="41" t="n">
        <f aca="false">SUM(O12:O15)</f>
        <v>875</v>
      </c>
      <c r="Q16" s="40" t="n">
        <f aca="false">SUM(Q12:Q15)</f>
        <v>0</v>
      </c>
      <c r="R16" s="41" t="n">
        <f aca="false">SUM(R12:R15)</f>
        <v>0</v>
      </c>
    </row>
    <row r="17" customFormat="false" ht="15" hidden="false" customHeight="false" outlineLevel="0" collapsed="false">
      <c r="A17" s="30"/>
      <c r="B17" s="31" t="s">
        <v>17</v>
      </c>
      <c r="C17" s="31"/>
      <c r="D17" s="32"/>
      <c r="E17" s="33"/>
      <c r="F17" s="34" t="n">
        <f aca="false">+F16+F11+F8</f>
        <v>79917</v>
      </c>
      <c r="G17" s="22"/>
      <c r="H17" s="35" t="n">
        <f aca="false">+H16+H11+H8</f>
        <v>3.025</v>
      </c>
      <c r="I17" s="34" t="n">
        <f aca="false">+I16+I11+I8</f>
        <v>4235</v>
      </c>
      <c r="J17" s="22"/>
      <c r="K17" s="35" t="n">
        <f aca="false">+K16+K11+K8</f>
        <v>44.7</v>
      </c>
      <c r="L17" s="34" t="n">
        <f aca="false">+L16+L11+L8</f>
        <v>69732</v>
      </c>
      <c r="M17" s="22"/>
      <c r="N17" s="35" t="n">
        <f aca="false">+N16+N11+N8</f>
        <v>3.25</v>
      </c>
      <c r="O17" s="34" t="n">
        <f aca="false">+O16+O11+O8</f>
        <v>4550</v>
      </c>
      <c r="Q17" s="35" t="n">
        <f aca="false">+Q16+Q11+Q8</f>
        <v>1</v>
      </c>
      <c r="R17" s="34" t="n">
        <f aca="false">+R16+R11+R8</f>
        <v>1400</v>
      </c>
    </row>
    <row r="18" customFormat="false" ht="15" hidden="false" customHeight="false" outlineLevel="0" collapsed="false">
      <c r="A18" s="30"/>
      <c r="B18" s="30" t="s">
        <v>33</v>
      </c>
      <c r="C18" s="31"/>
      <c r="D18" s="32"/>
      <c r="E18" s="33"/>
      <c r="F18" s="34"/>
      <c r="G18" s="22"/>
      <c r="H18" s="35"/>
      <c r="I18" s="34"/>
      <c r="J18" s="22"/>
      <c r="K18" s="35"/>
      <c r="L18" s="34"/>
      <c r="M18" s="22"/>
      <c r="N18" s="35"/>
      <c r="O18" s="34"/>
      <c r="Q18" s="35"/>
      <c r="R18" s="34"/>
    </row>
    <row r="19" s="18" customFormat="true" ht="15" hidden="false" customHeight="false" outlineLevel="0" collapsed="false">
      <c r="A19" s="19" t="n">
        <v>12</v>
      </c>
      <c r="B19" s="19" t="n">
        <v>1</v>
      </c>
      <c r="C19" s="19" t="n">
        <v>1</v>
      </c>
      <c r="D19" s="18" t="s">
        <v>34</v>
      </c>
      <c r="E19" s="20" t="s">
        <v>35</v>
      </c>
      <c r="F19" s="21" t="n">
        <f aca="false">I19+L19+O19</f>
        <v>0</v>
      </c>
      <c r="G19" s="42"/>
      <c r="H19" s="23" t="n">
        <v>0</v>
      </c>
      <c r="I19" s="24" t="n">
        <f aca="false">I$1*H19</f>
        <v>0</v>
      </c>
      <c r="J19" s="27"/>
      <c r="K19" s="23" t="n">
        <v>0</v>
      </c>
      <c r="L19" s="24" t="n">
        <f aca="false">L$1*K19</f>
        <v>0</v>
      </c>
      <c r="M19" s="28"/>
      <c r="N19" s="23" t="n">
        <v>0</v>
      </c>
      <c r="O19" s="24" t="n">
        <f aca="false">O$1*N19</f>
        <v>0</v>
      </c>
      <c r="P19" s="43"/>
      <c r="Q19" s="23" t="n">
        <v>0</v>
      </c>
      <c r="R19" s="24" t="n">
        <f aca="false">R$1*Q19</f>
        <v>0</v>
      </c>
      <c r="S19" s="43"/>
      <c r="T19" s="2"/>
      <c r="U19" s="2"/>
    </row>
    <row r="20" s="18" customFormat="true" ht="15" hidden="false" customHeight="false" outlineLevel="0" collapsed="false">
      <c r="A20" s="19" t="n">
        <v>13</v>
      </c>
      <c r="B20" s="19" t="n">
        <v>2</v>
      </c>
      <c r="C20" s="19" t="n">
        <v>1</v>
      </c>
      <c r="D20" s="18" t="s">
        <v>36</v>
      </c>
      <c r="E20" s="20" t="n">
        <v>44742</v>
      </c>
      <c r="F20" s="21" t="n">
        <f aca="false">I20+L20+O20</f>
        <v>22600</v>
      </c>
      <c r="G20" s="42"/>
      <c r="H20" s="23" t="n">
        <v>0.5</v>
      </c>
      <c r="I20" s="24" t="n">
        <f aca="false">I$1*H20</f>
        <v>700</v>
      </c>
      <c r="J20" s="42"/>
      <c r="K20" s="23" t="n">
        <v>10</v>
      </c>
      <c r="L20" s="24" t="n">
        <f aca="false">L$1*K20</f>
        <v>15600</v>
      </c>
      <c r="M20" s="42"/>
      <c r="N20" s="23" t="n">
        <v>4.5</v>
      </c>
      <c r="O20" s="24" t="n">
        <f aca="false">O$1*N20</f>
        <v>6300</v>
      </c>
      <c r="P20" s="43"/>
      <c r="Q20" s="23" t="n">
        <v>0</v>
      </c>
      <c r="R20" s="24" t="n">
        <f aca="false">R$1*Q20</f>
        <v>0</v>
      </c>
      <c r="S20" s="43"/>
      <c r="T20" s="2"/>
      <c r="U20" s="2"/>
    </row>
    <row r="21" s="18" customFormat="true" ht="15" hidden="false" customHeight="false" outlineLevel="0" collapsed="false">
      <c r="A21" s="19" t="n">
        <v>14</v>
      </c>
      <c r="B21" s="19" t="n">
        <v>2</v>
      </c>
      <c r="C21" s="19" t="n">
        <v>1</v>
      </c>
      <c r="D21" s="18" t="s">
        <v>37</v>
      </c>
      <c r="E21" s="20" t="n">
        <v>44681</v>
      </c>
      <c r="F21" s="21" t="n">
        <f aca="false">I21+L21+O21</f>
        <v>26920</v>
      </c>
      <c r="G21" s="42"/>
      <c r="H21" s="23" t="n">
        <v>1</v>
      </c>
      <c r="I21" s="24" t="n">
        <f aca="false">I$1*H21</f>
        <v>1400</v>
      </c>
      <c r="J21" s="42"/>
      <c r="K21" s="23" t="n">
        <v>2</v>
      </c>
      <c r="L21" s="24" t="n">
        <f aca="false">L$1*K21</f>
        <v>3120</v>
      </c>
      <c r="M21" s="42"/>
      <c r="N21" s="23" t="n">
        <v>16</v>
      </c>
      <c r="O21" s="24" t="n">
        <f aca="false">O$1*N21</f>
        <v>22400</v>
      </c>
      <c r="P21" s="43"/>
      <c r="Q21" s="23" t="n">
        <v>0</v>
      </c>
      <c r="R21" s="24" t="n">
        <f aca="false">R$1*Q21</f>
        <v>0</v>
      </c>
      <c r="S21" s="43"/>
      <c r="T21" s="2"/>
      <c r="U21" s="2"/>
    </row>
    <row r="23" customFormat="false" ht="15" hidden="false" customHeight="false" outlineLevel="0" collapsed="false">
      <c r="F23" s="2" t="s">
        <v>38</v>
      </c>
      <c r="H23" s="44" t="n">
        <f aca="false">F8/F17</f>
        <v>0.385024462880238</v>
      </c>
      <c r="L23" s="45"/>
      <c r="N23" s="46"/>
      <c r="Q23" s="46"/>
    </row>
    <row r="24" customFormat="false" ht="15" hidden="false" customHeight="false" outlineLevel="0" collapsed="false">
      <c r="F24" s="2" t="s">
        <v>39</v>
      </c>
      <c r="H24" s="44" t="n">
        <f aca="false">(F11+F16)/F17</f>
        <v>0.614975537119762</v>
      </c>
    </row>
    <row r="26" customFormat="false" ht="15" hidden="false" customHeight="false" outlineLevel="0" collapsed="false">
      <c r="D26" s="34" t="s">
        <v>40</v>
      </c>
      <c r="E26" s="34" t="n">
        <v>75000</v>
      </c>
      <c r="F26" s="45" t="n">
        <f aca="false">E26-F17</f>
        <v>-4917</v>
      </c>
    </row>
    <row r="27" customFormat="false" ht="15" hidden="false" customHeight="false" outlineLevel="0" collapsed="false">
      <c r="D27" s="34" t="s">
        <v>41</v>
      </c>
      <c r="E27" s="34" t="n">
        <f aca="false">E26*1.1</f>
        <v>82500</v>
      </c>
      <c r="F27" s="45" t="n">
        <f aca="false">E27-F17</f>
        <v>2583</v>
      </c>
    </row>
    <row r="28" customFormat="false" ht="15" hidden="false" customHeight="false" outlineLevel="0" collapsed="false">
      <c r="F28" s="45"/>
    </row>
    <row r="29" customFormat="false" ht="15" hidden="false" customHeight="false" outlineLevel="0" collapsed="false">
      <c r="E29" s="47" t="s">
        <v>42</v>
      </c>
      <c r="F29" s="48" t="n">
        <f aca="false">F15/F17*100</f>
        <v>5.0990402542638</v>
      </c>
      <c r="H29" s="4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2019-07-20T01:13:24Z</dcterms:created>
  <dc:creator>Alistair Dunn</dc:creator>
  <dc:description/>
  <dc:language>en-NZ</dc:language>
  <cp:lastModifiedBy/>
  <dcterms:modified xsi:type="dcterms:W3CDTF">2022-04-05T09:58:12Z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